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5\opisówka 2015 na BIP\"/>
    </mc:Choice>
  </mc:AlternateContent>
  <bookViews>
    <workbookView xWindow="930" yWindow="60" windowWidth="12120" windowHeight="8130" tabRatio="597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46" i="1" l="1"/>
  <c r="R183" i="1"/>
  <c r="R28" i="1"/>
  <c r="J235" i="1"/>
  <c r="Q233" i="1"/>
  <c r="P233" i="1"/>
  <c r="R236" i="1"/>
  <c r="I107" i="1"/>
  <c r="H107" i="1"/>
  <c r="F235" i="1"/>
  <c r="G235" i="1" s="1"/>
  <c r="F236" i="1"/>
  <c r="G236" i="1" s="1"/>
  <c r="E235" i="1"/>
  <c r="E236" i="1"/>
  <c r="I221" i="1"/>
  <c r="H221" i="1"/>
  <c r="J225" i="1"/>
  <c r="F225" i="1"/>
  <c r="E225" i="1"/>
  <c r="J200" i="1"/>
  <c r="J201" i="1"/>
  <c r="J202" i="1"/>
  <c r="F200" i="1"/>
  <c r="E200" i="1"/>
  <c r="F183" i="1"/>
  <c r="E183" i="1"/>
  <c r="T182" i="1"/>
  <c r="U182" i="1"/>
  <c r="V182" i="1"/>
  <c r="W182" i="1"/>
  <c r="S182" i="1"/>
  <c r="P182" i="1"/>
  <c r="Q182" i="1"/>
  <c r="L182" i="1"/>
  <c r="M182" i="1"/>
  <c r="N182" i="1"/>
  <c r="O182" i="1"/>
  <c r="K182" i="1"/>
  <c r="I182" i="1"/>
  <c r="H182" i="1"/>
  <c r="E182" i="1" s="1"/>
  <c r="Q174" i="1"/>
  <c r="L174" i="1"/>
  <c r="M174" i="1"/>
  <c r="N174" i="1"/>
  <c r="O174" i="1"/>
  <c r="K174" i="1"/>
  <c r="J175" i="1"/>
  <c r="I174" i="1"/>
  <c r="F174" i="1" s="1"/>
  <c r="H174" i="1"/>
  <c r="P174" i="1"/>
  <c r="F175" i="1"/>
  <c r="E175" i="1"/>
  <c r="J157" i="1"/>
  <c r="J158" i="1"/>
  <c r="F158" i="1"/>
  <c r="E158" i="1"/>
  <c r="F148" i="1"/>
  <c r="E148" i="1"/>
  <c r="J147" i="1"/>
  <c r="F147" i="1"/>
  <c r="E147" i="1"/>
  <c r="R121" i="1"/>
  <c r="F120" i="1"/>
  <c r="E120" i="1"/>
  <c r="F113" i="1"/>
  <c r="E113" i="1"/>
  <c r="F111" i="1"/>
  <c r="E111" i="1"/>
  <c r="L112" i="1"/>
  <c r="M112" i="1"/>
  <c r="N112" i="1"/>
  <c r="O112" i="1"/>
  <c r="P112" i="1"/>
  <c r="Q112" i="1"/>
  <c r="K112" i="1"/>
  <c r="L110" i="1"/>
  <c r="M110" i="1"/>
  <c r="N110" i="1"/>
  <c r="O110" i="1"/>
  <c r="P110" i="1"/>
  <c r="Q110" i="1"/>
  <c r="K110" i="1"/>
  <c r="J113" i="1"/>
  <c r="I112" i="1"/>
  <c r="F112" i="1" s="1"/>
  <c r="H112" i="1"/>
  <c r="J111" i="1"/>
  <c r="I110" i="1"/>
  <c r="F110" i="1" s="1"/>
  <c r="H110" i="1"/>
  <c r="J109" i="1"/>
  <c r="F109" i="1"/>
  <c r="E109" i="1"/>
  <c r="F80" i="1"/>
  <c r="E80" i="1"/>
  <c r="J60" i="1"/>
  <c r="F60" i="1"/>
  <c r="E60" i="1"/>
  <c r="F46" i="1"/>
  <c r="G46" i="1" s="1"/>
  <c r="E46" i="1"/>
  <c r="F38" i="1"/>
  <c r="E38" i="1"/>
  <c r="F36" i="1"/>
  <c r="E36" i="1"/>
  <c r="E37" i="1"/>
  <c r="F20" i="1"/>
  <c r="E20" i="1"/>
  <c r="U161" i="1"/>
  <c r="O176" i="1"/>
  <c r="J112" i="1" l="1"/>
  <c r="G175" i="1"/>
  <c r="E112" i="1"/>
  <c r="G112" i="1" s="1"/>
  <c r="F182" i="1"/>
  <c r="J110" i="1"/>
  <c r="G158" i="1"/>
  <c r="G225" i="1"/>
  <c r="E174" i="1"/>
  <c r="G200" i="1"/>
  <c r="G183" i="1"/>
  <c r="R182" i="1"/>
  <c r="G182" i="1"/>
  <c r="J174" i="1"/>
  <c r="G174" i="1"/>
  <c r="E110" i="1"/>
  <c r="G110" i="1" s="1"/>
  <c r="G147" i="1"/>
  <c r="G113" i="1"/>
  <c r="G111" i="1"/>
  <c r="G109" i="1"/>
  <c r="G60" i="1"/>
  <c r="L230" i="1"/>
  <c r="M230" i="1"/>
  <c r="N230" i="1"/>
  <c r="O230" i="1"/>
  <c r="K230" i="1"/>
  <c r="F243" i="1"/>
  <c r="E243" i="1"/>
  <c r="I52" i="1"/>
  <c r="L49" i="1"/>
  <c r="M49" i="1"/>
  <c r="N49" i="1"/>
  <c r="O49" i="1"/>
  <c r="K49" i="1"/>
  <c r="Q49" i="1"/>
  <c r="P49" i="1"/>
  <c r="I49" i="1"/>
  <c r="H49" i="1"/>
  <c r="I89" i="1"/>
  <c r="R22" i="1"/>
  <c r="R23" i="1"/>
  <c r="R24" i="1"/>
  <c r="R37" i="1"/>
  <c r="R42" i="1"/>
  <c r="R71" i="1"/>
  <c r="R76" i="1"/>
  <c r="R96" i="1"/>
  <c r="R140" i="1"/>
  <c r="R141" i="1"/>
  <c r="R166" i="1"/>
  <c r="R205" i="1"/>
  <c r="R206" i="1"/>
  <c r="R207" i="1"/>
  <c r="R208" i="1"/>
  <c r="R237" i="1"/>
  <c r="R238" i="1"/>
  <c r="R241" i="1"/>
  <c r="J10" i="1"/>
  <c r="J13" i="1"/>
  <c r="J16" i="1"/>
  <c r="J19" i="1"/>
  <c r="J26" i="1"/>
  <c r="J27" i="1"/>
  <c r="J29" i="1"/>
  <c r="J30" i="1"/>
  <c r="J31" i="1"/>
  <c r="J32" i="1"/>
  <c r="J39" i="1"/>
  <c r="J40" i="1"/>
  <c r="J41" i="1"/>
  <c r="J47" i="1"/>
  <c r="J48" i="1"/>
  <c r="J49" i="1"/>
  <c r="J50" i="1"/>
  <c r="J51" i="1"/>
  <c r="J53" i="1"/>
  <c r="J57" i="1"/>
  <c r="J61" i="1"/>
  <c r="J62" i="1"/>
  <c r="J64" i="1"/>
  <c r="J65" i="1"/>
  <c r="J69" i="1"/>
  <c r="J73" i="1"/>
  <c r="J75" i="1"/>
  <c r="J79" i="1"/>
  <c r="J84" i="1"/>
  <c r="J85" i="1"/>
  <c r="J88" i="1"/>
  <c r="J90" i="1"/>
  <c r="J92" i="1"/>
  <c r="J94" i="1"/>
  <c r="J95" i="1"/>
  <c r="J98" i="1"/>
  <c r="J101" i="1"/>
  <c r="J102" i="1"/>
  <c r="J103" i="1"/>
  <c r="J104" i="1"/>
  <c r="J105" i="1"/>
  <c r="J106" i="1"/>
  <c r="J108" i="1"/>
  <c r="J115" i="1"/>
  <c r="J116" i="1"/>
  <c r="J117" i="1"/>
  <c r="J118" i="1"/>
  <c r="J119" i="1"/>
  <c r="J123" i="1"/>
  <c r="J124" i="1"/>
  <c r="J125" i="1"/>
  <c r="J126" i="1"/>
  <c r="J127" i="1"/>
  <c r="J128" i="1"/>
  <c r="J129" i="1"/>
  <c r="J132" i="1"/>
  <c r="J133" i="1"/>
  <c r="J135" i="1"/>
  <c r="J143" i="1"/>
  <c r="J146" i="1"/>
  <c r="J150" i="1"/>
  <c r="J151" i="1"/>
  <c r="J152" i="1"/>
  <c r="J153" i="1"/>
  <c r="J155" i="1"/>
  <c r="J156" i="1"/>
  <c r="J159" i="1"/>
  <c r="J160" i="1"/>
  <c r="J164" i="1"/>
  <c r="J165" i="1"/>
  <c r="J168" i="1"/>
  <c r="J169" i="1"/>
  <c r="J171" i="1"/>
  <c r="J172" i="1"/>
  <c r="J173" i="1"/>
  <c r="J177" i="1"/>
  <c r="J178" i="1"/>
  <c r="J179" i="1"/>
  <c r="J180" i="1"/>
  <c r="J181" i="1"/>
  <c r="J186" i="1"/>
  <c r="J187" i="1"/>
  <c r="J189" i="1"/>
  <c r="J192" i="1"/>
  <c r="J194" i="1"/>
  <c r="J197" i="1"/>
  <c r="J203" i="1"/>
  <c r="J204" i="1"/>
  <c r="J211" i="1"/>
  <c r="J212" i="1"/>
  <c r="J213" i="1"/>
  <c r="J214" i="1"/>
  <c r="J216" i="1"/>
  <c r="J217" i="1"/>
  <c r="J218" i="1"/>
  <c r="J219" i="1"/>
  <c r="J220" i="1"/>
  <c r="J222" i="1"/>
  <c r="J223" i="1"/>
  <c r="J224" i="1"/>
  <c r="J227" i="1"/>
  <c r="J228" i="1"/>
  <c r="J232" i="1"/>
  <c r="J234" i="1"/>
  <c r="H240" i="1"/>
  <c r="I240" i="1"/>
  <c r="K240" i="1"/>
  <c r="L240" i="1"/>
  <c r="M240" i="1"/>
  <c r="N240" i="1"/>
  <c r="O240" i="1"/>
  <c r="P240" i="1"/>
  <c r="Q240" i="1"/>
  <c r="S240" i="1"/>
  <c r="T240" i="1"/>
  <c r="U240" i="1"/>
  <c r="V240" i="1"/>
  <c r="W240" i="1"/>
  <c r="F234" i="1"/>
  <c r="F237" i="1"/>
  <c r="G237" i="1" s="1"/>
  <c r="F238" i="1"/>
  <c r="E234" i="1"/>
  <c r="E237" i="1"/>
  <c r="E238" i="1"/>
  <c r="H233" i="1"/>
  <c r="I233" i="1"/>
  <c r="K233" i="1"/>
  <c r="L233" i="1"/>
  <c r="M233" i="1"/>
  <c r="N233" i="1"/>
  <c r="O233" i="1"/>
  <c r="S233" i="1"/>
  <c r="T233" i="1"/>
  <c r="U233" i="1"/>
  <c r="V233" i="1"/>
  <c r="W233" i="1"/>
  <c r="F205" i="1"/>
  <c r="E205" i="1"/>
  <c r="L198" i="1"/>
  <c r="M198" i="1"/>
  <c r="N198" i="1"/>
  <c r="O198" i="1"/>
  <c r="P198" i="1"/>
  <c r="Q198" i="1"/>
  <c r="S198" i="1"/>
  <c r="T198" i="1"/>
  <c r="U198" i="1"/>
  <c r="V198" i="1"/>
  <c r="W198" i="1"/>
  <c r="K198" i="1"/>
  <c r="F204" i="1"/>
  <c r="E204" i="1"/>
  <c r="F203" i="1"/>
  <c r="E203" i="1"/>
  <c r="I188" i="1"/>
  <c r="K188" i="1"/>
  <c r="L188" i="1"/>
  <c r="M188" i="1"/>
  <c r="N188" i="1"/>
  <c r="O188" i="1"/>
  <c r="P188" i="1"/>
  <c r="Q188" i="1"/>
  <c r="S188" i="1"/>
  <c r="T188" i="1"/>
  <c r="U188" i="1"/>
  <c r="V188" i="1"/>
  <c r="W188" i="1"/>
  <c r="H188" i="1"/>
  <c r="F190" i="1"/>
  <c r="E190" i="1"/>
  <c r="F166" i="1"/>
  <c r="E166" i="1"/>
  <c r="Q161" i="1"/>
  <c r="P161" i="1"/>
  <c r="F157" i="1"/>
  <c r="F129" i="1"/>
  <c r="E129" i="1"/>
  <c r="F128" i="1"/>
  <c r="E128" i="1"/>
  <c r="F108" i="1"/>
  <c r="E108" i="1"/>
  <c r="K107" i="1"/>
  <c r="L107" i="1"/>
  <c r="M107" i="1"/>
  <c r="N107" i="1"/>
  <c r="O107" i="1"/>
  <c r="P107" i="1"/>
  <c r="Q107" i="1"/>
  <c r="S107" i="1"/>
  <c r="T107" i="1"/>
  <c r="U107" i="1"/>
  <c r="V107" i="1"/>
  <c r="W107" i="1"/>
  <c r="F105" i="1"/>
  <c r="E105" i="1"/>
  <c r="F96" i="1"/>
  <c r="E96" i="1"/>
  <c r="I93" i="1"/>
  <c r="K93" i="1"/>
  <c r="L93" i="1"/>
  <c r="M93" i="1"/>
  <c r="N93" i="1"/>
  <c r="O93" i="1"/>
  <c r="P93" i="1"/>
  <c r="Q93" i="1"/>
  <c r="S93" i="1"/>
  <c r="T93" i="1"/>
  <c r="U93" i="1"/>
  <c r="V93" i="1"/>
  <c r="W93" i="1"/>
  <c r="H93" i="1"/>
  <c r="H74" i="1"/>
  <c r="I74" i="1"/>
  <c r="K74" i="1"/>
  <c r="L74" i="1"/>
  <c r="M74" i="1"/>
  <c r="N74" i="1"/>
  <c r="O74" i="1"/>
  <c r="P74" i="1"/>
  <c r="Q74" i="1"/>
  <c r="S74" i="1"/>
  <c r="T74" i="1"/>
  <c r="U74" i="1"/>
  <c r="V74" i="1"/>
  <c r="W74" i="1"/>
  <c r="F10" i="1"/>
  <c r="F13" i="1"/>
  <c r="F16" i="1"/>
  <c r="F19" i="1"/>
  <c r="F21" i="1"/>
  <c r="F22" i="1"/>
  <c r="F23" i="1"/>
  <c r="F24" i="1"/>
  <c r="F26" i="1"/>
  <c r="F27" i="1"/>
  <c r="F28" i="1"/>
  <c r="F29" i="1"/>
  <c r="F30" i="1"/>
  <c r="F31" i="1"/>
  <c r="F32" i="1"/>
  <c r="F35" i="1"/>
  <c r="F37" i="1"/>
  <c r="F39" i="1"/>
  <c r="F40" i="1"/>
  <c r="F41" i="1"/>
  <c r="F42" i="1"/>
  <c r="F45" i="1"/>
  <c r="F47" i="1"/>
  <c r="F48" i="1"/>
  <c r="F50" i="1"/>
  <c r="F51" i="1"/>
  <c r="F53" i="1"/>
  <c r="F54" i="1"/>
  <c r="F57" i="1"/>
  <c r="F59" i="1"/>
  <c r="F61" i="1"/>
  <c r="F62" i="1"/>
  <c r="F64" i="1"/>
  <c r="F65" i="1"/>
  <c r="F68" i="1"/>
  <c r="F69" i="1"/>
  <c r="F70" i="1"/>
  <c r="F71" i="1"/>
  <c r="F73" i="1"/>
  <c r="F75" i="1"/>
  <c r="F76" i="1"/>
  <c r="F79" i="1"/>
  <c r="F81" i="1"/>
  <c r="F82" i="1"/>
  <c r="F84" i="1"/>
  <c r="F85" i="1"/>
  <c r="F88" i="1"/>
  <c r="F90" i="1"/>
  <c r="F92" i="1"/>
  <c r="F94" i="1"/>
  <c r="F95" i="1"/>
  <c r="F98" i="1"/>
  <c r="F101" i="1"/>
  <c r="F102" i="1"/>
  <c r="F103" i="1"/>
  <c r="F104" i="1"/>
  <c r="F106" i="1"/>
  <c r="F115" i="1"/>
  <c r="F116" i="1"/>
  <c r="F117" i="1"/>
  <c r="F118" i="1"/>
  <c r="F119" i="1"/>
  <c r="F121" i="1"/>
  <c r="F123" i="1"/>
  <c r="F124" i="1"/>
  <c r="F125" i="1"/>
  <c r="F126" i="1"/>
  <c r="F127" i="1"/>
  <c r="F130" i="1"/>
  <c r="F132" i="1"/>
  <c r="F133" i="1"/>
  <c r="F135" i="1"/>
  <c r="F137" i="1"/>
  <c r="F140" i="1"/>
  <c r="F141" i="1"/>
  <c r="F143" i="1"/>
  <c r="F146" i="1"/>
  <c r="F149" i="1"/>
  <c r="F150" i="1"/>
  <c r="F151" i="1"/>
  <c r="F152" i="1"/>
  <c r="F153" i="1"/>
  <c r="F155" i="1"/>
  <c r="F156" i="1"/>
  <c r="F159" i="1"/>
  <c r="F160" i="1"/>
  <c r="F162" i="1"/>
  <c r="F163" i="1"/>
  <c r="F164" i="1"/>
  <c r="F165" i="1"/>
  <c r="F168" i="1"/>
  <c r="F169" i="1"/>
  <c r="F170" i="1"/>
  <c r="F171" i="1"/>
  <c r="F172" i="1"/>
  <c r="F173" i="1"/>
  <c r="F177" i="1"/>
  <c r="F178" i="1"/>
  <c r="F179" i="1"/>
  <c r="F180" i="1"/>
  <c r="F181" i="1"/>
  <c r="F186" i="1"/>
  <c r="F187" i="1"/>
  <c r="F189" i="1"/>
  <c r="F192" i="1"/>
  <c r="F194" i="1"/>
  <c r="F196" i="1"/>
  <c r="F197" i="1"/>
  <c r="F199" i="1"/>
  <c r="F201" i="1"/>
  <c r="F202" i="1"/>
  <c r="F206" i="1"/>
  <c r="F207" i="1"/>
  <c r="F208" i="1"/>
  <c r="F211" i="1"/>
  <c r="F212" i="1"/>
  <c r="F213" i="1"/>
  <c r="F214" i="1"/>
  <c r="F216" i="1"/>
  <c r="F217" i="1"/>
  <c r="F218" i="1"/>
  <c r="F219" i="1"/>
  <c r="F220" i="1"/>
  <c r="F222" i="1"/>
  <c r="F223" i="1"/>
  <c r="F224" i="1"/>
  <c r="F227" i="1"/>
  <c r="F228" i="1"/>
  <c r="F231" i="1"/>
  <c r="F232" i="1"/>
  <c r="F241" i="1"/>
  <c r="F240" i="1" s="1"/>
  <c r="E10" i="1"/>
  <c r="E13" i="1"/>
  <c r="E16" i="1"/>
  <c r="E19" i="1"/>
  <c r="E21" i="1"/>
  <c r="E22" i="1"/>
  <c r="E23" i="1"/>
  <c r="E24" i="1"/>
  <c r="E26" i="1"/>
  <c r="E27" i="1"/>
  <c r="E28" i="1"/>
  <c r="E29" i="1"/>
  <c r="E30" i="1"/>
  <c r="E31" i="1"/>
  <c r="E32" i="1"/>
  <c r="E35" i="1"/>
  <c r="E39" i="1"/>
  <c r="E40" i="1"/>
  <c r="E41" i="1"/>
  <c r="E42" i="1"/>
  <c r="E45" i="1"/>
  <c r="E47" i="1"/>
  <c r="E48" i="1"/>
  <c r="E50" i="1"/>
  <c r="E51" i="1"/>
  <c r="E53" i="1"/>
  <c r="E54" i="1"/>
  <c r="E57" i="1"/>
  <c r="E59" i="1"/>
  <c r="E61" i="1"/>
  <c r="E62" i="1"/>
  <c r="E64" i="1"/>
  <c r="E65" i="1"/>
  <c r="E68" i="1"/>
  <c r="E69" i="1"/>
  <c r="E70" i="1"/>
  <c r="E71" i="1"/>
  <c r="E73" i="1"/>
  <c r="E75" i="1"/>
  <c r="E76" i="1"/>
  <c r="E79" i="1"/>
  <c r="E81" i="1"/>
  <c r="E82" i="1"/>
  <c r="E84" i="1"/>
  <c r="E85" i="1"/>
  <c r="E88" i="1"/>
  <c r="E90" i="1"/>
  <c r="E92" i="1"/>
  <c r="E94" i="1"/>
  <c r="E95" i="1"/>
  <c r="E98" i="1"/>
  <c r="E101" i="1"/>
  <c r="E102" i="1"/>
  <c r="E103" i="1"/>
  <c r="E104" i="1"/>
  <c r="E106" i="1"/>
  <c r="E115" i="1"/>
  <c r="E116" i="1"/>
  <c r="E117" i="1"/>
  <c r="E118" i="1"/>
  <c r="E119" i="1"/>
  <c r="E121" i="1"/>
  <c r="E123" i="1"/>
  <c r="E124" i="1"/>
  <c r="E125" i="1"/>
  <c r="E126" i="1"/>
  <c r="E127" i="1"/>
  <c r="E130" i="1"/>
  <c r="E132" i="1"/>
  <c r="E133" i="1"/>
  <c r="E135" i="1"/>
  <c r="E137" i="1"/>
  <c r="E140" i="1"/>
  <c r="E141" i="1"/>
  <c r="E143" i="1"/>
  <c r="E146" i="1"/>
  <c r="E149" i="1"/>
  <c r="E150" i="1"/>
  <c r="E151" i="1"/>
  <c r="E152" i="1"/>
  <c r="E153" i="1"/>
  <c r="E155" i="1"/>
  <c r="E156" i="1"/>
  <c r="E157" i="1"/>
  <c r="E159" i="1"/>
  <c r="E160" i="1"/>
  <c r="E162" i="1"/>
  <c r="E163" i="1"/>
  <c r="E164" i="1"/>
  <c r="E165" i="1"/>
  <c r="E168" i="1"/>
  <c r="G168" i="1" s="1"/>
  <c r="E169" i="1"/>
  <c r="E170" i="1"/>
  <c r="E171" i="1"/>
  <c r="E172" i="1"/>
  <c r="G172" i="1" s="1"/>
  <c r="E173" i="1"/>
  <c r="E177" i="1"/>
  <c r="E178" i="1"/>
  <c r="E179" i="1"/>
  <c r="E180" i="1"/>
  <c r="E181" i="1"/>
  <c r="E186" i="1"/>
  <c r="E187" i="1"/>
  <c r="E189" i="1"/>
  <c r="E192" i="1"/>
  <c r="E194" i="1"/>
  <c r="E196" i="1"/>
  <c r="E197" i="1"/>
  <c r="E199" i="1"/>
  <c r="E201" i="1"/>
  <c r="G201" i="1" s="1"/>
  <c r="E202" i="1"/>
  <c r="E206" i="1"/>
  <c r="E207" i="1"/>
  <c r="E208" i="1"/>
  <c r="E211" i="1"/>
  <c r="E212" i="1"/>
  <c r="E213" i="1"/>
  <c r="E214" i="1"/>
  <c r="E216" i="1"/>
  <c r="E217" i="1"/>
  <c r="E218" i="1"/>
  <c r="E219" i="1"/>
  <c r="E220" i="1"/>
  <c r="E222" i="1"/>
  <c r="E223" i="1"/>
  <c r="E224" i="1"/>
  <c r="E227" i="1"/>
  <c r="E228" i="1"/>
  <c r="E231" i="1"/>
  <c r="E232" i="1"/>
  <c r="E241" i="1"/>
  <c r="G238" i="1" l="1"/>
  <c r="G234" i="1"/>
  <c r="K229" i="1"/>
  <c r="R74" i="1"/>
  <c r="J233" i="1"/>
  <c r="G205" i="1"/>
  <c r="G28" i="1"/>
  <c r="R198" i="1"/>
  <c r="G243" i="1"/>
  <c r="J93" i="1"/>
  <c r="J74" i="1"/>
  <c r="R93" i="1"/>
  <c r="J107" i="1"/>
  <c r="R161" i="1"/>
  <c r="J188" i="1"/>
  <c r="F233" i="1"/>
  <c r="R233" i="1"/>
  <c r="R240" i="1"/>
  <c r="E240" i="1"/>
  <c r="E233" i="1"/>
  <c r="G173" i="1"/>
  <c r="G171" i="1"/>
  <c r="G169" i="1"/>
  <c r="G128" i="1"/>
  <c r="G204" i="1"/>
  <c r="G166" i="1"/>
  <c r="G203" i="1"/>
  <c r="G96" i="1"/>
  <c r="G105" i="1"/>
  <c r="G244" i="1"/>
  <c r="G241" i="1"/>
  <c r="G227" i="1"/>
  <c r="G224" i="1"/>
  <c r="G222" i="1"/>
  <c r="G218" i="1"/>
  <c r="G216" i="1"/>
  <c r="G213" i="1"/>
  <c r="G211" i="1"/>
  <c r="G207" i="1"/>
  <c r="G202" i="1"/>
  <c r="G197" i="1"/>
  <c r="G192" i="1"/>
  <c r="G187" i="1"/>
  <c r="G180" i="1"/>
  <c r="G178" i="1"/>
  <c r="G164" i="1"/>
  <c r="G160" i="1"/>
  <c r="G156" i="1"/>
  <c r="G153" i="1"/>
  <c r="G151" i="1"/>
  <c r="G143" i="1"/>
  <c r="G140" i="1"/>
  <c r="G133" i="1"/>
  <c r="G132" i="1"/>
  <c r="G127" i="1"/>
  <c r="G124" i="1"/>
  <c r="G121" i="1"/>
  <c r="G118" i="1"/>
  <c r="G116" i="1"/>
  <c r="G106" i="1"/>
  <c r="G103" i="1"/>
  <c r="G101" i="1"/>
  <c r="G95" i="1"/>
  <c r="G92" i="1"/>
  <c r="G88" i="1"/>
  <c r="G84" i="1"/>
  <c r="G76" i="1"/>
  <c r="G73" i="1"/>
  <c r="G65" i="1"/>
  <c r="G62" i="1"/>
  <c r="G57" i="1"/>
  <c r="G51" i="1"/>
  <c r="G47" i="1"/>
  <c r="G42" i="1"/>
  <c r="G40" i="1"/>
  <c r="G37" i="1"/>
  <c r="G32" i="1"/>
  <c r="G30" i="1"/>
  <c r="G26" i="1"/>
  <c r="G245" i="1"/>
  <c r="G232" i="1"/>
  <c r="G228" i="1"/>
  <c r="G223" i="1"/>
  <c r="G220" i="1"/>
  <c r="G219" i="1"/>
  <c r="G217" i="1"/>
  <c r="G214" i="1"/>
  <c r="G212" i="1"/>
  <c r="G208" i="1"/>
  <c r="G206" i="1"/>
  <c r="G194" i="1"/>
  <c r="G189" i="1"/>
  <c r="G186" i="1"/>
  <c r="G181" i="1"/>
  <c r="G179" i="1"/>
  <c r="G177" i="1"/>
  <c r="G165" i="1"/>
  <c r="G159" i="1"/>
  <c r="G155" i="1"/>
  <c r="G152" i="1"/>
  <c r="G150" i="1"/>
  <c r="G146" i="1"/>
  <c r="G141" i="1"/>
  <c r="G135" i="1"/>
  <c r="G126" i="1"/>
  <c r="G125" i="1"/>
  <c r="G123" i="1"/>
  <c r="G119" i="1"/>
  <c r="G117" i="1"/>
  <c r="G115" i="1"/>
  <c r="G104" i="1"/>
  <c r="G102" i="1"/>
  <c r="G98" i="1"/>
  <c r="G94" i="1"/>
  <c r="G90" i="1"/>
  <c r="G85" i="1"/>
  <c r="G79" i="1"/>
  <c r="G75" i="1"/>
  <c r="G71" i="1"/>
  <c r="G69" i="1"/>
  <c r="G64" i="1"/>
  <c r="G61" i="1"/>
  <c r="G53" i="1"/>
  <c r="G50" i="1"/>
  <c r="G48" i="1"/>
  <c r="G41" i="1"/>
  <c r="G39" i="1"/>
  <c r="G24" i="1"/>
  <c r="G22" i="1"/>
  <c r="G16" i="1"/>
  <c r="G10" i="1"/>
  <c r="G31" i="1"/>
  <c r="G29" i="1"/>
  <c r="G27" i="1"/>
  <c r="G108" i="1"/>
  <c r="G129" i="1"/>
  <c r="G23" i="1"/>
  <c r="G19" i="1"/>
  <c r="G13" i="1"/>
  <c r="G157" i="1"/>
  <c r="F107" i="1"/>
  <c r="E107" i="1"/>
  <c r="E74" i="1"/>
  <c r="F74" i="1"/>
  <c r="U44" i="1"/>
  <c r="W18" i="1"/>
  <c r="I100" i="1"/>
  <c r="H100" i="1"/>
  <c r="Q25" i="1"/>
  <c r="I239" i="1"/>
  <c r="K239" i="1"/>
  <c r="L239" i="1"/>
  <c r="M239" i="1"/>
  <c r="O239" i="1"/>
  <c r="P239" i="1"/>
  <c r="Q239" i="1"/>
  <c r="S239" i="1"/>
  <c r="T239" i="1"/>
  <c r="U239" i="1"/>
  <c r="V239" i="1"/>
  <c r="W239" i="1"/>
  <c r="N239" i="1"/>
  <c r="I230" i="1"/>
  <c r="I229" i="1" s="1"/>
  <c r="H230" i="1"/>
  <c r="H229" i="1" s="1"/>
  <c r="I198" i="1"/>
  <c r="H198" i="1"/>
  <c r="E198" i="1" s="1"/>
  <c r="I161" i="1"/>
  <c r="H161" i="1"/>
  <c r="Q154" i="1"/>
  <c r="P154" i="1"/>
  <c r="H58" i="1"/>
  <c r="I58" i="1"/>
  <c r="Q58" i="1"/>
  <c r="P58" i="1"/>
  <c r="Q44" i="1"/>
  <c r="P44" i="1"/>
  <c r="I167" i="1"/>
  <c r="H167" i="1"/>
  <c r="H44" i="1"/>
  <c r="I44" i="1"/>
  <c r="K44" i="1"/>
  <c r="L44" i="1"/>
  <c r="M44" i="1"/>
  <c r="N44" i="1"/>
  <c r="O44" i="1"/>
  <c r="S44" i="1"/>
  <c r="T44" i="1"/>
  <c r="V44" i="1"/>
  <c r="W44" i="1"/>
  <c r="S49" i="1"/>
  <c r="T49" i="1"/>
  <c r="U49" i="1"/>
  <c r="V49" i="1"/>
  <c r="W49" i="1"/>
  <c r="H52" i="1"/>
  <c r="J52" i="1" s="1"/>
  <c r="K52" i="1"/>
  <c r="L52" i="1"/>
  <c r="M52" i="1"/>
  <c r="N52" i="1"/>
  <c r="O52" i="1"/>
  <c r="P52" i="1"/>
  <c r="Q52" i="1"/>
  <c r="S52" i="1"/>
  <c r="T52" i="1"/>
  <c r="U52" i="1"/>
  <c r="V52" i="1"/>
  <c r="W52" i="1"/>
  <c r="H56" i="1"/>
  <c r="I56" i="1"/>
  <c r="K56" i="1"/>
  <c r="L56" i="1"/>
  <c r="M56" i="1"/>
  <c r="N56" i="1"/>
  <c r="O56" i="1"/>
  <c r="P56" i="1"/>
  <c r="Q56" i="1"/>
  <c r="S56" i="1"/>
  <c r="T56" i="1"/>
  <c r="U56" i="1"/>
  <c r="V56" i="1"/>
  <c r="W56" i="1"/>
  <c r="K58" i="1"/>
  <c r="L58" i="1"/>
  <c r="M58" i="1"/>
  <c r="N58" i="1"/>
  <c r="O58" i="1"/>
  <c r="S58" i="1"/>
  <c r="T58" i="1"/>
  <c r="U58" i="1"/>
  <c r="V58" i="1"/>
  <c r="W58" i="1"/>
  <c r="H63" i="1"/>
  <c r="I63" i="1"/>
  <c r="K63" i="1"/>
  <c r="L63" i="1"/>
  <c r="M63" i="1"/>
  <c r="N63" i="1"/>
  <c r="O63" i="1"/>
  <c r="P63" i="1"/>
  <c r="Q63" i="1"/>
  <c r="S63" i="1"/>
  <c r="T63" i="1"/>
  <c r="U63" i="1"/>
  <c r="V63" i="1"/>
  <c r="W63" i="1"/>
  <c r="H67" i="1"/>
  <c r="I67" i="1"/>
  <c r="K67" i="1"/>
  <c r="L67" i="1"/>
  <c r="M67" i="1"/>
  <c r="N67" i="1"/>
  <c r="O67" i="1"/>
  <c r="P67" i="1"/>
  <c r="Q67" i="1"/>
  <c r="S67" i="1"/>
  <c r="T67" i="1"/>
  <c r="U67" i="1"/>
  <c r="V67" i="1"/>
  <c r="W67" i="1"/>
  <c r="H72" i="1"/>
  <c r="I72" i="1"/>
  <c r="K72" i="1"/>
  <c r="L72" i="1"/>
  <c r="M72" i="1"/>
  <c r="N72" i="1"/>
  <c r="O72" i="1"/>
  <c r="P72" i="1"/>
  <c r="Q72" i="1"/>
  <c r="S72" i="1"/>
  <c r="T72" i="1"/>
  <c r="U72" i="1"/>
  <c r="V72" i="1"/>
  <c r="W72" i="1"/>
  <c r="P136" i="1"/>
  <c r="H136" i="1"/>
  <c r="H131" i="1"/>
  <c r="H114" i="1"/>
  <c r="I154" i="1"/>
  <c r="I145" i="1"/>
  <c r="H145" i="1"/>
  <c r="Q136" i="1"/>
  <c r="H176" i="1"/>
  <c r="I136" i="1"/>
  <c r="H34" i="1"/>
  <c r="I34" i="1"/>
  <c r="I215" i="1"/>
  <c r="H215" i="1"/>
  <c r="H195" i="1"/>
  <c r="H89" i="1"/>
  <c r="G233" i="1" l="1"/>
  <c r="J72" i="1"/>
  <c r="J167" i="1"/>
  <c r="J63" i="1"/>
  <c r="J56" i="1"/>
  <c r="J67" i="1"/>
  <c r="J230" i="1"/>
  <c r="J215" i="1"/>
  <c r="J161" i="1"/>
  <c r="J100" i="1"/>
  <c r="F198" i="1"/>
  <c r="G198" i="1" s="1"/>
  <c r="J198" i="1"/>
  <c r="J34" i="1"/>
  <c r="J145" i="1"/>
  <c r="R67" i="1"/>
  <c r="J44" i="1"/>
  <c r="J58" i="1"/>
  <c r="R239" i="1"/>
  <c r="G107" i="1"/>
  <c r="G74" i="1"/>
  <c r="F154" i="1"/>
  <c r="V66" i="1"/>
  <c r="T66" i="1"/>
  <c r="Q66" i="1"/>
  <c r="O66" i="1"/>
  <c r="M66" i="1"/>
  <c r="K66" i="1"/>
  <c r="H66" i="1"/>
  <c r="W66" i="1"/>
  <c r="U66" i="1"/>
  <c r="S66" i="1"/>
  <c r="P66" i="1"/>
  <c r="N66" i="1"/>
  <c r="L66" i="1"/>
  <c r="I66" i="1"/>
  <c r="W55" i="1"/>
  <c r="U55" i="1"/>
  <c r="S55" i="1"/>
  <c r="P55" i="1"/>
  <c r="N55" i="1"/>
  <c r="L55" i="1"/>
  <c r="I55" i="1"/>
  <c r="V55" i="1"/>
  <c r="T55" i="1"/>
  <c r="Q55" i="1"/>
  <c r="O55" i="1"/>
  <c r="M55" i="1"/>
  <c r="K55" i="1"/>
  <c r="H55" i="1"/>
  <c r="E55" i="1" s="1"/>
  <c r="W43" i="1"/>
  <c r="T43" i="1"/>
  <c r="O43" i="1"/>
  <c r="M43" i="1"/>
  <c r="K43" i="1"/>
  <c r="P43" i="1"/>
  <c r="V43" i="1"/>
  <c r="S43" i="1"/>
  <c r="N43" i="1"/>
  <c r="L43" i="1"/>
  <c r="Q43" i="1"/>
  <c r="U43" i="1"/>
  <c r="E44" i="1"/>
  <c r="H43" i="1"/>
  <c r="F44" i="1"/>
  <c r="I43" i="1"/>
  <c r="F239" i="1"/>
  <c r="F63" i="1"/>
  <c r="F56" i="1"/>
  <c r="E52" i="1"/>
  <c r="F49" i="1"/>
  <c r="F136" i="1"/>
  <c r="F72" i="1"/>
  <c r="E67" i="1"/>
  <c r="F58" i="1"/>
  <c r="E161" i="1"/>
  <c r="J229" i="1"/>
  <c r="E136" i="1"/>
  <c r="E72" i="1"/>
  <c r="F67" i="1"/>
  <c r="G67" i="1" s="1"/>
  <c r="E63" i="1"/>
  <c r="E56" i="1"/>
  <c r="F52" i="1"/>
  <c r="E49" i="1"/>
  <c r="E58" i="1"/>
  <c r="F161" i="1"/>
  <c r="H239" i="1"/>
  <c r="E239" i="1" l="1"/>
  <c r="E66" i="1"/>
  <c r="G161" i="1"/>
  <c r="G44" i="1"/>
  <c r="R66" i="1"/>
  <c r="G52" i="1"/>
  <c r="J55" i="1"/>
  <c r="J66" i="1"/>
  <c r="J43" i="1"/>
  <c r="G58" i="1"/>
  <c r="G63" i="1"/>
  <c r="G72" i="1"/>
  <c r="G49" i="1"/>
  <c r="G56" i="1"/>
  <c r="G239" i="1"/>
  <c r="F66" i="1"/>
  <c r="F55" i="1"/>
  <c r="G55" i="1" s="1"/>
  <c r="F43" i="1"/>
  <c r="E43" i="1"/>
  <c r="J89" i="1"/>
  <c r="S176" i="1"/>
  <c r="G66" i="1" l="1"/>
  <c r="G43" i="1"/>
  <c r="K100" i="1"/>
  <c r="O145" i="1" l="1"/>
  <c r="Q176" i="1"/>
  <c r="P176" i="1"/>
  <c r="E176" i="1" s="1"/>
  <c r="H78" i="1"/>
  <c r="I78" i="1"/>
  <c r="I226" i="1"/>
  <c r="K195" i="1"/>
  <c r="I195" i="1"/>
  <c r="J195" i="1" s="1"/>
  <c r="K176" i="1"/>
  <c r="I176" i="1"/>
  <c r="I144" i="1" s="1"/>
  <c r="I134" i="1"/>
  <c r="I131" i="1"/>
  <c r="J131" i="1" s="1"/>
  <c r="I114" i="1"/>
  <c r="I191" i="1"/>
  <c r="I142" i="1"/>
  <c r="I97" i="1"/>
  <c r="I91" i="1"/>
  <c r="I87" i="1"/>
  <c r="I193" i="1"/>
  <c r="H193" i="1"/>
  <c r="I25" i="1"/>
  <c r="H25" i="1"/>
  <c r="I15" i="1"/>
  <c r="H15" i="1"/>
  <c r="I14" i="1"/>
  <c r="H14" i="1"/>
  <c r="I12" i="1"/>
  <c r="H12" i="1"/>
  <c r="I9" i="1"/>
  <c r="H9" i="1"/>
  <c r="H8" i="1" s="1"/>
  <c r="W139" i="1"/>
  <c r="V139" i="1"/>
  <c r="U139" i="1"/>
  <c r="T139" i="1"/>
  <c r="S139" i="1"/>
  <c r="Q139" i="1"/>
  <c r="P139" i="1"/>
  <c r="O139" i="1"/>
  <c r="N139" i="1"/>
  <c r="M139" i="1"/>
  <c r="L139" i="1"/>
  <c r="K139" i="1"/>
  <c r="I139" i="1"/>
  <c r="H139" i="1"/>
  <c r="W136" i="1"/>
  <c r="V136" i="1"/>
  <c r="U136" i="1"/>
  <c r="T136" i="1"/>
  <c r="S136" i="1"/>
  <c r="O136" i="1"/>
  <c r="N136" i="1"/>
  <c r="M136" i="1"/>
  <c r="L136" i="1"/>
  <c r="K136" i="1"/>
  <c r="H226" i="1"/>
  <c r="H210" i="1"/>
  <c r="H191" i="1"/>
  <c r="H185" i="1"/>
  <c r="H154" i="1"/>
  <c r="H144" i="1" s="1"/>
  <c r="H142" i="1"/>
  <c r="H134" i="1"/>
  <c r="H97" i="1"/>
  <c r="H91" i="1"/>
  <c r="H87" i="1"/>
  <c r="H83" i="1"/>
  <c r="H18" i="1"/>
  <c r="I18" i="1"/>
  <c r="K18" i="1"/>
  <c r="L18" i="1"/>
  <c r="M18" i="1"/>
  <c r="N18" i="1"/>
  <c r="O18" i="1"/>
  <c r="P18" i="1"/>
  <c r="Q18" i="1"/>
  <c r="S18" i="1"/>
  <c r="T18" i="1"/>
  <c r="U18" i="1"/>
  <c r="V18" i="1"/>
  <c r="K154" i="1"/>
  <c r="L154" i="1"/>
  <c r="M154" i="1"/>
  <c r="N154" i="1"/>
  <c r="O154" i="1"/>
  <c r="T215" i="1"/>
  <c r="U215" i="1"/>
  <c r="V215" i="1"/>
  <c r="W215" i="1"/>
  <c r="S215" i="1"/>
  <c r="L215" i="1"/>
  <c r="M215" i="1"/>
  <c r="N215" i="1"/>
  <c r="O215" i="1"/>
  <c r="P215" i="1"/>
  <c r="E215" i="1" s="1"/>
  <c r="Q215" i="1"/>
  <c r="K215" i="1"/>
  <c r="K142" i="1"/>
  <c r="L142" i="1"/>
  <c r="M142" i="1"/>
  <c r="N142" i="1"/>
  <c r="O142" i="1"/>
  <c r="P142" i="1"/>
  <c r="Q142" i="1"/>
  <c r="S142" i="1"/>
  <c r="T142" i="1"/>
  <c r="U142" i="1"/>
  <c r="V142" i="1"/>
  <c r="W142" i="1"/>
  <c r="T122" i="1"/>
  <c r="U122" i="1"/>
  <c r="V122" i="1"/>
  <c r="W122" i="1"/>
  <c r="S122" i="1"/>
  <c r="L122" i="1"/>
  <c r="M122" i="1"/>
  <c r="N122" i="1"/>
  <c r="O122" i="1"/>
  <c r="P122" i="1"/>
  <c r="Q122" i="1"/>
  <c r="T34" i="1"/>
  <c r="T33" i="1" s="1"/>
  <c r="U34" i="1"/>
  <c r="U33" i="1" s="1"/>
  <c r="V34" i="1"/>
  <c r="V33" i="1" s="1"/>
  <c r="W34" i="1"/>
  <c r="W33" i="1" s="1"/>
  <c r="S34" i="1"/>
  <c r="S33" i="1" s="1"/>
  <c r="L34" i="1"/>
  <c r="L33" i="1" s="1"/>
  <c r="M34" i="1"/>
  <c r="M33" i="1" s="1"/>
  <c r="N34" i="1"/>
  <c r="N33" i="1" s="1"/>
  <c r="O34" i="1"/>
  <c r="O33" i="1" s="1"/>
  <c r="P34" i="1"/>
  <c r="Q34" i="1"/>
  <c r="K34" i="1"/>
  <c r="K33" i="1" s="1"/>
  <c r="H33" i="1"/>
  <c r="K226" i="1"/>
  <c r="L226" i="1"/>
  <c r="M226" i="1"/>
  <c r="N226" i="1"/>
  <c r="O226" i="1"/>
  <c r="P226" i="1"/>
  <c r="Q226" i="1"/>
  <c r="S226" i="1"/>
  <c r="T226" i="1"/>
  <c r="U226" i="1"/>
  <c r="V226" i="1"/>
  <c r="W226" i="1"/>
  <c r="K221" i="1"/>
  <c r="L221" i="1"/>
  <c r="M221" i="1"/>
  <c r="N221" i="1"/>
  <c r="O221" i="1"/>
  <c r="P221" i="1"/>
  <c r="Q221" i="1"/>
  <c r="S221" i="1"/>
  <c r="T221" i="1"/>
  <c r="U221" i="1"/>
  <c r="V221" i="1"/>
  <c r="W221" i="1"/>
  <c r="I210" i="1"/>
  <c r="K210" i="1"/>
  <c r="K209" i="1" s="1"/>
  <c r="L210" i="1"/>
  <c r="M210" i="1"/>
  <c r="M209" i="1" s="1"/>
  <c r="N210" i="1"/>
  <c r="O210" i="1"/>
  <c r="O209" i="1" s="1"/>
  <c r="P210" i="1"/>
  <c r="Q210" i="1"/>
  <c r="Q209" i="1" s="1"/>
  <c r="S210" i="1"/>
  <c r="T210" i="1"/>
  <c r="T209" i="1" s="1"/>
  <c r="U210" i="1"/>
  <c r="V210" i="1"/>
  <c r="V209" i="1" s="1"/>
  <c r="W210" i="1"/>
  <c r="L195" i="1"/>
  <c r="M195" i="1"/>
  <c r="N195" i="1"/>
  <c r="O195" i="1"/>
  <c r="P195" i="1"/>
  <c r="E195" i="1" s="1"/>
  <c r="Q195" i="1"/>
  <c r="S195" i="1"/>
  <c r="T195" i="1"/>
  <c r="U195" i="1"/>
  <c r="V195" i="1"/>
  <c r="W195" i="1"/>
  <c r="K193" i="1"/>
  <c r="L193" i="1"/>
  <c r="M193" i="1"/>
  <c r="N193" i="1"/>
  <c r="O193" i="1"/>
  <c r="P193" i="1"/>
  <c r="Q193" i="1"/>
  <c r="S193" i="1"/>
  <c r="T193" i="1"/>
  <c r="U193" i="1"/>
  <c r="V193" i="1"/>
  <c r="W193" i="1"/>
  <c r="K191" i="1"/>
  <c r="L191" i="1"/>
  <c r="M191" i="1"/>
  <c r="N191" i="1"/>
  <c r="O191" i="1"/>
  <c r="P191" i="1"/>
  <c r="Q191" i="1"/>
  <c r="S191" i="1"/>
  <c r="T191" i="1"/>
  <c r="U191" i="1"/>
  <c r="V191" i="1"/>
  <c r="W191" i="1"/>
  <c r="I185" i="1"/>
  <c r="K185" i="1"/>
  <c r="K184" i="1" s="1"/>
  <c r="L185" i="1"/>
  <c r="M185" i="1"/>
  <c r="M184" i="1" s="1"/>
  <c r="N185" i="1"/>
  <c r="O185" i="1"/>
  <c r="O184" i="1" s="1"/>
  <c r="P185" i="1"/>
  <c r="Q185" i="1"/>
  <c r="S185" i="1"/>
  <c r="T185" i="1"/>
  <c r="T184" i="1" s="1"/>
  <c r="U185" i="1"/>
  <c r="V185" i="1"/>
  <c r="V184" i="1" s="1"/>
  <c r="W185" i="1"/>
  <c r="L176" i="1"/>
  <c r="M176" i="1"/>
  <c r="N176" i="1"/>
  <c r="T176" i="1"/>
  <c r="U176" i="1"/>
  <c r="V176" i="1"/>
  <c r="W176" i="1"/>
  <c r="K167" i="1"/>
  <c r="L167" i="1"/>
  <c r="M167" i="1"/>
  <c r="N167" i="1"/>
  <c r="O167" i="1"/>
  <c r="P167" i="1"/>
  <c r="E167" i="1" s="1"/>
  <c r="Q167" i="1"/>
  <c r="S167" i="1"/>
  <c r="T167" i="1"/>
  <c r="U167" i="1"/>
  <c r="V167" i="1"/>
  <c r="W167" i="1"/>
  <c r="K161" i="1"/>
  <c r="L161" i="1"/>
  <c r="M161" i="1"/>
  <c r="N161" i="1"/>
  <c r="O161" i="1"/>
  <c r="S161" i="1"/>
  <c r="T161" i="1"/>
  <c r="V161" i="1"/>
  <c r="W161" i="1"/>
  <c r="S154" i="1"/>
  <c r="T154" i="1"/>
  <c r="U154" i="1"/>
  <c r="V154" i="1"/>
  <c r="W154" i="1"/>
  <c r="K145" i="1"/>
  <c r="K144" i="1" s="1"/>
  <c r="L145" i="1"/>
  <c r="L144" i="1" s="1"/>
  <c r="M145" i="1"/>
  <c r="M144" i="1" s="1"/>
  <c r="N145" i="1"/>
  <c r="N144" i="1" s="1"/>
  <c r="P145" i="1"/>
  <c r="Q145" i="1"/>
  <c r="Q144" i="1" s="1"/>
  <c r="S145" i="1"/>
  <c r="T145" i="1"/>
  <c r="T144" i="1" s="1"/>
  <c r="U145" i="1"/>
  <c r="V145" i="1"/>
  <c r="V144" i="1" s="1"/>
  <c r="W145" i="1"/>
  <c r="K134" i="1"/>
  <c r="L134" i="1"/>
  <c r="M134" i="1"/>
  <c r="N134" i="1"/>
  <c r="O134" i="1"/>
  <c r="P134" i="1"/>
  <c r="Q134" i="1"/>
  <c r="S134" i="1"/>
  <c r="T134" i="1"/>
  <c r="U134" i="1"/>
  <c r="V134" i="1"/>
  <c r="W134" i="1"/>
  <c r="K131" i="1"/>
  <c r="L131" i="1"/>
  <c r="M131" i="1"/>
  <c r="N131" i="1"/>
  <c r="O131" i="1"/>
  <c r="P131" i="1"/>
  <c r="E131" i="1" s="1"/>
  <c r="Q131" i="1"/>
  <c r="S131" i="1"/>
  <c r="T131" i="1"/>
  <c r="U131" i="1"/>
  <c r="V131" i="1"/>
  <c r="W131" i="1"/>
  <c r="H122" i="1"/>
  <c r="H99" i="1" s="1"/>
  <c r="I122" i="1"/>
  <c r="K122" i="1"/>
  <c r="K114" i="1"/>
  <c r="K99" i="1" s="1"/>
  <c r="L114" i="1"/>
  <c r="M114" i="1"/>
  <c r="N114" i="1"/>
  <c r="O114" i="1"/>
  <c r="P114" i="1"/>
  <c r="Q114" i="1"/>
  <c r="S114" i="1"/>
  <c r="T114" i="1"/>
  <c r="U114" i="1"/>
  <c r="V114" i="1"/>
  <c r="W114" i="1"/>
  <c r="L100" i="1"/>
  <c r="M100" i="1"/>
  <c r="M99" i="1" s="1"/>
  <c r="N100" i="1"/>
  <c r="O100" i="1"/>
  <c r="O99" i="1" s="1"/>
  <c r="P100" i="1"/>
  <c r="Q100" i="1"/>
  <c r="S100" i="1"/>
  <c r="T100" i="1"/>
  <c r="U100" i="1"/>
  <c r="V100" i="1"/>
  <c r="W100" i="1"/>
  <c r="K97" i="1"/>
  <c r="L97" i="1"/>
  <c r="M97" i="1"/>
  <c r="N97" i="1"/>
  <c r="O97" i="1"/>
  <c r="P97" i="1"/>
  <c r="Q97" i="1"/>
  <c r="S97" i="1"/>
  <c r="T97" i="1"/>
  <c r="U97" i="1"/>
  <c r="V97" i="1"/>
  <c r="W97" i="1"/>
  <c r="K91" i="1"/>
  <c r="L91" i="1"/>
  <c r="M91" i="1"/>
  <c r="N91" i="1"/>
  <c r="O91" i="1"/>
  <c r="P91" i="1"/>
  <c r="Q91" i="1"/>
  <c r="S91" i="1"/>
  <c r="T91" i="1"/>
  <c r="U91" i="1"/>
  <c r="V91" i="1"/>
  <c r="W91" i="1"/>
  <c r="K87" i="1"/>
  <c r="K89" i="1" s="1"/>
  <c r="L87" i="1"/>
  <c r="L89" i="1" s="1"/>
  <c r="M87" i="1"/>
  <c r="M89" i="1" s="1"/>
  <c r="N87" i="1"/>
  <c r="N89" i="1" s="1"/>
  <c r="O87" i="1"/>
  <c r="O89" i="1" s="1"/>
  <c r="P87" i="1"/>
  <c r="Q87" i="1"/>
  <c r="S87" i="1"/>
  <c r="S89" i="1" s="1"/>
  <c r="T87" i="1"/>
  <c r="T89" i="1" s="1"/>
  <c r="U87" i="1"/>
  <c r="U89" i="1" s="1"/>
  <c r="V87" i="1"/>
  <c r="V89" i="1" s="1"/>
  <c r="W87" i="1"/>
  <c r="W89" i="1" s="1"/>
  <c r="I83" i="1"/>
  <c r="J83" i="1" s="1"/>
  <c r="K83" i="1"/>
  <c r="L83" i="1"/>
  <c r="M83" i="1"/>
  <c r="N83" i="1"/>
  <c r="O83" i="1"/>
  <c r="P83" i="1"/>
  <c r="Q83" i="1"/>
  <c r="S83" i="1"/>
  <c r="T83" i="1"/>
  <c r="U83" i="1"/>
  <c r="V83" i="1"/>
  <c r="W83" i="1"/>
  <c r="K78" i="1"/>
  <c r="L78" i="1"/>
  <c r="L77" i="1" s="1"/>
  <c r="M78" i="1"/>
  <c r="N78" i="1"/>
  <c r="N77" i="1" s="1"/>
  <c r="O78" i="1"/>
  <c r="P78" i="1"/>
  <c r="P77" i="1" s="1"/>
  <c r="Q78" i="1"/>
  <c r="S78" i="1"/>
  <c r="S77" i="1" s="1"/>
  <c r="T78" i="1"/>
  <c r="U78" i="1"/>
  <c r="U77" i="1" s="1"/>
  <c r="V78" i="1"/>
  <c r="W78" i="1"/>
  <c r="W77" i="1" s="1"/>
  <c r="I33" i="1"/>
  <c r="K25" i="1"/>
  <c r="L25" i="1"/>
  <c r="M25" i="1"/>
  <c r="N25" i="1"/>
  <c r="O25" i="1"/>
  <c r="P25" i="1"/>
  <c r="R25" i="1" s="1"/>
  <c r="S25" i="1"/>
  <c r="T25" i="1"/>
  <c r="U25" i="1"/>
  <c r="V25" i="1"/>
  <c r="W25" i="1"/>
  <c r="K15" i="1"/>
  <c r="K14" i="1" s="1"/>
  <c r="L15" i="1"/>
  <c r="L14" i="1" s="1"/>
  <c r="M15" i="1"/>
  <c r="M14" i="1" s="1"/>
  <c r="N15" i="1"/>
  <c r="N14" i="1" s="1"/>
  <c r="O15" i="1"/>
  <c r="O14" i="1" s="1"/>
  <c r="P15" i="1"/>
  <c r="P14" i="1" s="1"/>
  <c r="Q15" i="1"/>
  <c r="S15" i="1"/>
  <c r="S14" i="1" s="1"/>
  <c r="T15" i="1"/>
  <c r="T14" i="1" s="1"/>
  <c r="U15" i="1"/>
  <c r="U14" i="1" s="1"/>
  <c r="V15" i="1"/>
  <c r="V14" i="1" s="1"/>
  <c r="W15" i="1"/>
  <c r="W14" i="1" s="1"/>
  <c r="K12" i="1"/>
  <c r="L12" i="1"/>
  <c r="L11" i="1" s="1"/>
  <c r="M12" i="1"/>
  <c r="M11" i="1" s="1"/>
  <c r="N12" i="1"/>
  <c r="N11" i="1" s="1"/>
  <c r="O12" i="1"/>
  <c r="O11" i="1" s="1"/>
  <c r="P12" i="1"/>
  <c r="P11" i="1" s="1"/>
  <c r="Q12" i="1"/>
  <c r="S12" i="1"/>
  <c r="S11" i="1" s="1"/>
  <c r="T12" i="1"/>
  <c r="T11" i="1" s="1"/>
  <c r="U12" i="1"/>
  <c r="U11" i="1" s="1"/>
  <c r="V12" i="1"/>
  <c r="V11" i="1" s="1"/>
  <c r="W12" i="1"/>
  <c r="W11" i="1" s="1"/>
  <c r="K11" i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S9" i="1"/>
  <c r="S8" i="1" s="1"/>
  <c r="T9" i="1"/>
  <c r="T8" i="1" s="1"/>
  <c r="U9" i="1"/>
  <c r="U8" i="1" s="1"/>
  <c r="V9" i="1"/>
  <c r="V8" i="1" s="1"/>
  <c r="W9" i="1"/>
  <c r="W8" i="1" s="1"/>
  <c r="S230" i="1"/>
  <c r="S229" i="1" s="1"/>
  <c r="T230" i="1"/>
  <c r="T229" i="1" s="1"/>
  <c r="U230" i="1"/>
  <c r="U229" i="1" s="1"/>
  <c r="V230" i="1"/>
  <c r="V229" i="1" s="1"/>
  <c r="W230" i="1"/>
  <c r="W229" i="1" s="1"/>
  <c r="L229" i="1"/>
  <c r="M229" i="1"/>
  <c r="N229" i="1"/>
  <c r="O229" i="1"/>
  <c r="P230" i="1"/>
  <c r="Q230" i="1"/>
  <c r="N99" i="1" l="1"/>
  <c r="L99" i="1"/>
  <c r="W144" i="1"/>
  <c r="U144" i="1"/>
  <c r="S144" i="1"/>
  <c r="P144" i="1"/>
  <c r="O144" i="1"/>
  <c r="W209" i="1"/>
  <c r="U209" i="1"/>
  <c r="S209" i="1"/>
  <c r="P209" i="1"/>
  <c r="N209" i="1"/>
  <c r="L209" i="1"/>
  <c r="E145" i="1"/>
  <c r="R144" i="1"/>
  <c r="Q99" i="1"/>
  <c r="E114" i="1"/>
  <c r="P99" i="1"/>
  <c r="R114" i="1"/>
  <c r="J114" i="1"/>
  <c r="I99" i="1"/>
  <c r="J99" i="1" s="1"/>
  <c r="H209" i="1"/>
  <c r="R139" i="1"/>
  <c r="J210" i="1"/>
  <c r="I209" i="1"/>
  <c r="J18" i="1"/>
  <c r="J87" i="1"/>
  <c r="J97" i="1"/>
  <c r="J226" i="1"/>
  <c r="Q8" i="1"/>
  <c r="Q89" i="1"/>
  <c r="F145" i="1"/>
  <c r="F167" i="1"/>
  <c r="G167" i="1" s="1"/>
  <c r="Q184" i="1"/>
  <c r="F34" i="1"/>
  <c r="R34" i="1"/>
  <c r="E154" i="1"/>
  <c r="G154" i="1" s="1"/>
  <c r="J154" i="1"/>
  <c r="J191" i="1"/>
  <c r="J134" i="1"/>
  <c r="Q11" i="1"/>
  <c r="Q14" i="1"/>
  <c r="F14" i="1" s="1"/>
  <c r="J33" i="1"/>
  <c r="J122" i="1"/>
  <c r="W184" i="1"/>
  <c r="U184" i="1"/>
  <c r="S184" i="1"/>
  <c r="P184" i="1"/>
  <c r="N184" i="1"/>
  <c r="L184" i="1"/>
  <c r="J185" i="1"/>
  <c r="I184" i="1"/>
  <c r="F215" i="1"/>
  <c r="G215" i="1" s="1"/>
  <c r="R18" i="1"/>
  <c r="H86" i="1"/>
  <c r="H184" i="1"/>
  <c r="I138" i="1"/>
  <c r="I8" i="1"/>
  <c r="J8" i="1" s="1"/>
  <c r="J9" i="1"/>
  <c r="J12" i="1"/>
  <c r="J14" i="1"/>
  <c r="J15" i="1"/>
  <c r="J193" i="1"/>
  <c r="J91" i="1"/>
  <c r="J142" i="1"/>
  <c r="F176" i="1"/>
  <c r="G176" i="1" s="1"/>
  <c r="J176" i="1"/>
  <c r="J221" i="1"/>
  <c r="J78" i="1"/>
  <c r="F25" i="1"/>
  <c r="J25" i="1"/>
  <c r="V99" i="1"/>
  <c r="T99" i="1"/>
  <c r="H138" i="1"/>
  <c r="K138" i="1"/>
  <c r="M138" i="1"/>
  <c r="O138" i="1"/>
  <c r="Q138" i="1"/>
  <c r="T138" i="1"/>
  <c r="V138" i="1"/>
  <c r="L138" i="1"/>
  <c r="N138" i="1"/>
  <c r="P138" i="1"/>
  <c r="S138" i="1"/>
  <c r="U138" i="1"/>
  <c r="W138" i="1"/>
  <c r="W99" i="1"/>
  <c r="U99" i="1"/>
  <c r="S99" i="1"/>
  <c r="F100" i="1"/>
  <c r="E100" i="1"/>
  <c r="E99" i="1"/>
  <c r="E122" i="1"/>
  <c r="E139" i="1"/>
  <c r="F122" i="1"/>
  <c r="F83" i="1"/>
  <c r="F210" i="1"/>
  <c r="E8" i="1"/>
  <c r="F93" i="1"/>
  <c r="F18" i="1"/>
  <c r="Q229" i="1"/>
  <c r="F230" i="1"/>
  <c r="F185" i="1"/>
  <c r="P33" i="1"/>
  <c r="E34" i="1"/>
  <c r="E83" i="1"/>
  <c r="E91" i="1"/>
  <c r="E97" i="1"/>
  <c r="E142" i="1"/>
  <c r="E185" i="1"/>
  <c r="E191" i="1"/>
  <c r="E221" i="1"/>
  <c r="E226" i="1"/>
  <c r="E9" i="1"/>
  <c r="H11" i="1"/>
  <c r="E11" i="1" s="1"/>
  <c r="E12" i="1"/>
  <c r="F15" i="1"/>
  <c r="E25" i="1"/>
  <c r="F193" i="1"/>
  <c r="F91" i="1"/>
  <c r="F97" i="1"/>
  <c r="G97" i="1" s="1"/>
  <c r="F142" i="1"/>
  <c r="F188" i="1"/>
  <c r="F191" i="1"/>
  <c r="F134" i="1"/>
  <c r="F195" i="1"/>
  <c r="G195" i="1" s="1"/>
  <c r="F226" i="1"/>
  <c r="F78" i="1"/>
  <c r="P229" i="1"/>
  <c r="E230" i="1"/>
  <c r="E33" i="1"/>
  <c r="E18" i="1"/>
  <c r="E87" i="1"/>
  <c r="E93" i="1"/>
  <c r="E134" i="1"/>
  <c r="E188" i="1"/>
  <c r="E210" i="1"/>
  <c r="F139" i="1"/>
  <c r="F9" i="1"/>
  <c r="F12" i="1"/>
  <c r="E14" i="1"/>
  <c r="E15" i="1"/>
  <c r="E193" i="1"/>
  <c r="F87" i="1"/>
  <c r="F114" i="1"/>
  <c r="F131" i="1"/>
  <c r="G131" i="1" s="1"/>
  <c r="F221" i="1"/>
  <c r="G221" i="1" s="1"/>
  <c r="E78" i="1"/>
  <c r="H17" i="1"/>
  <c r="Q33" i="1"/>
  <c r="I17" i="1"/>
  <c r="J17" i="1" s="1"/>
  <c r="I86" i="1"/>
  <c r="H77" i="1"/>
  <c r="E77" i="1" s="1"/>
  <c r="P86" i="1"/>
  <c r="P89" i="1"/>
  <c r="E89" i="1" s="1"/>
  <c r="W17" i="1"/>
  <c r="U17" i="1"/>
  <c r="S17" i="1"/>
  <c r="P17" i="1"/>
  <c r="N17" i="1"/>
  <c r="L17" i="1"/>
  <c r="V17" i="1"/>
  <c r="T17" i="1"/>
  <c r="O17" i="1"/>
  <c r="M17" i="1"/>
  <c r="K17" i="1"/>
  <c r="V77" i="1"/>
  <c r="T77" i="1"/>
  <c r="Q77" i="1"/>
  <c r="O77" i="1"/>
  <c r="M77" i="1"/>
  <c r="K77" i="1"/>
  <c r="Q86" i="1"/>
  <c r="I11" i="1"/>
  <c r="W86" i="1"/>
  <c r="L86" i="1"/>
  <c r="U86" i="1"/>
  <c r="S86" i="1"/>
  <c r="N86" i="1"/>
  <c r="V86" i="1"/>
  <c r="T86" i="1"/>
  <c r="O86" i="1"/>
  <c r="M86" i="1"/>
  <c r="K86" i="1"/>
  <c r="Q17" i="1"/>
  <c r="I77" i="1"/>
  <c r="V242" i="1" l="1"/>
  <c r="N242" i="1"/>
  <c r="T242" i="1"/>
  <c r="L242" i="1"/>
  <c r="U242" i="1"/>
  <c r="O242" i="1"/>
  <c r="W242" i="1"/>
  <c r="W246" i="1" s="1"/>
  <c r="S242" i="1"/>
  <c r="S246" i="1" s="1"/>
  <c r="M242" i="1"/>
  <c r="M246" i="1" s="1"/>
  <c r="K242" i="1"/>
  <c r="K246" i="1" s="1"/>
  <c r="P242" i="1"/>
  <c r="P246" i="1" s="1"/>
  <c r="Q242" i="1"/>
  <c r="H242" i="1"/>
  <c r="I242" i="1"/>
  <c r="G191" i="1"/>
  <c r="G142" i="1"/>
  <c r="G91" i="1"/>
  <c r="G145" i="1"/>
  <c r="J209" i="1"/>
  <c r="J86" i="1"/>
  <c r="G114" i="1"/>
  <c r="G25" i="1"/>
  <c r="G34" i="1"/>
  <c r="V246" i="1"/>
  <c r="T246" i="1"/>
  <c r="E184" i="1"/>
  <c r="J77" i="1"/>
  <c r="R33" i="1"/>
  <c r="R17" i="1"/>
  <c r="L246" i="1"/>
  <c r="U246" i="1"/>
  <c r="O246" i="1"/>
  <c r="R86" i="1"/>
  <c r="N246" i="1"/>
  <c r="E229" i="1"/>
  <c r="F184" i="1"/>
  <c r="J184" i="1"/>
  <c r="R184" i="1"/>
  <c r="F89" i="1"/>
  <c r="G89" i="1" s="1"/>
  <c r="F229" i="1"/>
  <c r="R229" i="1"/>
  <c r="R99" i="1"/>
  <c r="F138" i="1"/>
  <c r="R138" i="1"/>
  <c r="J138" i="1"/>
  <c r="E86" i="1"/>
  <c r="F144" i="1"/>
  <c r="J144" i="1"/>
  <c r="J11" i="1"/>
  <c r="G226" i="1"/>
  <c r="G87" i="1"/>
  <c r="G12" i="1"/>
  <c r="G139" i="1"/>
  <c r="G122" i="1"/>
  <c r="F99" i="1"/>
  <c r="G99" i="1" s="1"/>
  <c r="F8" i="1"/>
  <c r="G8" i="1" s="1"/>
  <c r="G9" i="1"/>
  <c r="G134" i="1"/>
  <c r="G188" i="1"/>
  <c r="G193" i="1"/>
  <c r="G15" i="1"/>
  <c r="G93" i="1"/>
  <c r="G210" i="1"/>
  <c r="G100" i="1"/>
  <c r="G78" i="1"/>
  <c r="G14" i="1"/>
  <c r="G185" i="1"/>
  <c r="G230" i="1"/>
  <c r="G18" i="1"/>
  <c r="G83" i="1"/>
  <c r="E138" i="1"/>
  <c r="F77" i="1"/>
  <c r="G77" i="1" s="1"/>
  <c r="F11" i="1"/>
  <c r="G11" i="1" s="1"/>
  <c r="E144" i="1"/>
  <c r="E209" i="1"/>
  <c r="F33" i="1"/>
  <c r="G33" i="1" s="1"/>
  <c r="F86" i="1"/>
  <c r="F17" i="1"/>
  <c r="E17" i="1"/>
  <c r="G138" i="1" l="1"/>
  <c r="G229" i="1"/>
  <c r="J242" i="1"/>
  <c r="G184" i="1"/>
  <c r="G144" i="1"/>
  <c r="E242" i="1"/>
  <c r="E246" i="1" s="1"/>
  <c r="G17" i="1"/>
  <c r="G86" i="1"/>
  <c r="H246" i="1"/>
  <c r="I246" i="1" l="1"/>
  <c r="J246" i="1" s="1"/>
  <c r="F209" i="1" l="1"/>
  <c r="G209" i="1" s="1"/>
  <c r="Q246" i="1"/>
  <c r="R246" i="1" s="1"/>
  <c r="R242" i="1" l="1"/>
  <c r="F242" i="1"/>
  <c r="G242" i="1" l="1"/>
  <c r="G240" i="1" s="1"/>
  <c r="F246" i="1"/>
  <c r="G246" i="1" s="1"/>
</calcChain>
</file>

<file path=xl/sharedStrings.xml><?xml version="1.0" encoding="utf-8"?>
<sst xmlns="http://schemas.openxmlformats.org/spreadsheetml/2006/main" count="437" uniqueCount="191">
  <si>
    <t>Dział</t>
  </si>
  <si>
    <t>Rozdział</t>
  </si>
  <si>
    <t>§</t>
  </si>
  <si>
    <t>Wyszczególnienie</t>
  </si>
  <si>
    <t xml:space="preserve">Dochody </t>
  </si>
  <si>
    <t>Rolnictwo i łowiectwo</t>
  </si>
  <si>
    <t xml:space="preserve"> Pozostała działalność</t>
  </si>
  <si>
    <t>0970</t>
  </si>
  <si>
    <t>Wpływy z różnych dochodów</t>
  </si>
  <si>
    <t>Leśnictwo</t>
  </si>
  <si>
    <t>02095</t>
  </si>
  <si>
    <t>Rybołówstwo i rybactwo</t>
  </si>
  <si>
    <t>0690</t>
  </si>
  <si>
    <t>Wpływy z różnych opłat</t>
  </si>
  <si>
    <t>Transport i łączność</t>
  </si>
  <si>
    <t>Drogi publiczne powiatowe</t>
  </si>
  <si>
    <t>0960</t>
  </si>
  <si>
    <t>2710</t>
  </si>
  <si>
    <t>6207</t>
  </si>
  <si>
    <t>6300</t>
  </si>
  <si>
    <t>Dotacje celowe otrzymane z gminy na inwestycje</t>
  </si>
  <si>
    <t>6629</t>
  </si>
  <si>
    <t>0420</t>
  </si>
  <si>
    <t>Wpływy z opłaty komunikacyjnej</t>
  </si>
  <si>
    <t>0470</t>
  </si>
  <si>
    <t>Wpływy z opłat za zarząd, użytkowanie i użytkowanie wieczyste nieruchomości</t>
  </si>
  <si>
    <t>Gospodarka mieszkaniowa</t>
  </si>
  <si>
    <t>2360</t>
  </si>
  <si>
    <t>Dochody j.s.t. zwiazane z realizacją zadań z zakresu administracji</t>
  </si>
  <si>
    <t>2110</t>
  </si>
  <si>
    <t>2310</t>
  </si>
  <si>
    <t>Działalność usługowa</t>
  </si>
  <si>
    <t>0920</t>
  </si>
  <si>
    <t>Pozostałe odsetki</t>
  </si>
  <si>
    <t>Organizacja targów i wystaw</t>
  </si>
  <si>
    <t>Administracja publiczna</t>
  </si>
  <si>
    <t>0750</t>
  </si>
  <si>
    <t>Dochody z najmu i dzierżawy składników majątkowych Skarbu Państwa lub j.s.t.</t>
  </si>
  <si>
    <t>Dotacje celowe otrzymane z samorządu województwa na inwestycje</t>
  </si>
  <si>
    <t>Kwalifikacja wojskowa</t>
  </si>
  <si>
    <t>2120</t>
  </si>
  <si>
    <t>Bezpieczeństwo publiczne i ochrona p.</t>
  </si>
  <si>
    <t>6410</t>
  </si>
  <si>
    <t>Wpływy z innych opłat stanowiących dochody j.s.t.</t>
  </si>
  <si>
    <t>0490</t>
  </si>
  <si>
    <t>Wpływy z innych lokalnych opłat pobieranych przez j.s.t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</si>
  <si>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</si>
  <si>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</si>
  <si>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</si>
  <si>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</si>
  <si>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</si>
  <si>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</si>
  <si>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Subwencje ogólne z budżetu państwa</t>
  </si>
  <si>
    <t xml:space="preserve"> Część równoważąca subwencji ogólnej dla powiatów</t>
  </si>
  <si>
    <t>Różne rozliczenia finansowe</t>
  </si>
  <si>
    <t>Oświata i wychowanie</t>
  </si>
  <si>
    <t xml:space="preserve"> Szkoły podstawowe specjalne</t>
  </si>
  <si>
    <t>0830</t>
  </si>
  <si>
    <t>Wpływy z usług</t>
  </si>
  <si>
    <t>2130</t>
  </si>
  <si>
    <t>2007</t>
  </si>
  <si>
    <t>2009</t>
  </si>
  <si>
    <t>Licea ogólnokształcące</t>
  </si>
  <si>
    <t>0840</t>
  </si>
  <si>
    <t>Wpływy ze sprzedaży wyrobów</t>
  </si>
  <si>
    <t>2910</t>
  </si>
  <si>
    <t>Szkoły zawodowe</t>
  </si>
  <si>
    <t>0870</t>
  </si>
  <si>
    <t>Wpływy ze sprzedaży składników majątkowych</t>
  </si>
  <si>
    <t>Stołówki szkolne</t>
  </si>
  <si>
    <t>Pozostała działalność</t>
  </si>
  <si>
    <t>6208</t>
  </si>
  <si>
    <t>Ochrona zdrowia</t>
  </si>
  <si>
    <t>Pomoc społeczna</t>
  </si>
  <si>
    <t>Placówki opiekuńczo wychowawcze</t>
  </si>
  <si>
    <t xml:space="preserve"> Domy pomocy społecznej</t>
  </si>
  <si>
    <t>Ośrodki wsparcia</t>
  </si>
  <si>
    <t>Rodziny zastępcze</t>
  </si>
  <si>
    <t>2320</t>
  </si>
  <si>
    <t>Powiatowe centra pomocy rodzinie</t>
  </si>
  <si>
    <t>6209</t>
  </si>
  <si>
    <t>Rehabilitacja zawodowa i społeczna osób niepełnosprawnych</t>
  </si>
  <si>
    <t xml:space="preserve"> Zespoły ds. orzekania o niepełnosprawności</t>
  </si>
  <si>
    <t>Fundusz Pracy</t>
  </si>
  <si>
    <t>2690</t>
  </si>
  <si>
    <t>Wpływy z pozostałych dochodów</t>
  </si>
  <si>
    <t xml:space="preserve"> Powiatowe urzędy pracy</t>
  </si>
  <si>
    <t>Edukacyjna opieka wychowawcza</t>
  </si>
  <si>
    <t xml:space="preserve">Poradnie psychologiczno - pedagogiczne </t>
  </si>
  <si>
    <t xml:space="preserve"> Placówki wychowania pozaszkolnego</t>
  </si>
  <si>
    <t>2440</t>
  </si>
  <si>
    <t xml:space="preserve"> Internaty i bursy szkolne</t>
  </si>
  <si>
    <t xml:space="preserve"> Szkolne schroniska młodzieżowe</t>
  </si>
  <si>
    <t>Gospodarka komunalna i ochrona środowiska</t>
  </si>
  <si>
    <t>Wpływy i wydatki zwąza. z gromadz. środków z opłat i kar za korzyst. ze środ.</t>
  </si>
  <si>
    <t>RAZEM  DOCHODY</t>
  </si>
  <si>
    <t>Dochody wykonane</t>
  </si>
  <si>
    <t>Inne formy kształcenia osobno niewymienione</t>
  </si>
  <si>
    <t>Usuwanie skutków klęsk żywiołowych</t>
  </si>
  <si>
    <t>Relacja %</t>
  </si>
  <si>
    <t>bieżące</t>
  </si>
  <si>
    <t>w tym:</t>
  </si>
  <si>
    <t>Dotacje i środki na finans.wyd. na realiz. zad. z udz. śr. art. 5 ust. 1 pkt. 2 i 3</t>
  </si>
  <si>
    <t>Doch.zw.ze szczególnymi zasadami wykonania budżetu jednostki wynikające z odrębnych ustaw</t>
  </si>
  <si>
    <t>Doch.związane z realiz.zadań z zakresu adm.rządowej i innych zleconych j.s.t. odrębnymi ustawami</t>
  </si>
  <si>
    <t>Dochody związane z realiz. zadań w drodze umów lub porozumień między j.s.t.</t>
  </si>
  <si>
    <t>Dochody</t>
  </si>
  <si>
    <t>majątkowe</t>
  </si>
  <si>
    <t>Doch.związane z realiz.zadań wykonyw.na mocy porozumień z organami adm.rządowej</t>
  </si>
  <si>
    <t>Doch.związane z realiz. zadań wykonyw.na podst.porozumień z organami adm.rządowej</t>
  </si>
  <si>
    <t>PRZYCHODY</t>
  </si>
  <si>
    <t>RAZEM DOCHODY I PRZYCHODY</t>
  </si>
  <si>
    <t>Przychody z zaciągnętych pożyczek i kredytów</t>
  </si>
  <si>
    <t>Plan po zmianach</t>
  </si>
  <si>
    <t>6260</t>
  </si>
  <si>
    <t>0680</t>
  </si>
  <si>
    <t>2001</t>
  </si>
  <si>
    <t>0910</t>
  </si>
  <si>
    <t>Dotacje celowe w ramach programów finansowanych (…)</t>
  </si>
  <si>
    <t>Dotacje otrzymane z państwowych funduszy celowych na finansowanie (…)</t>
  </si>
  <si>
    <t>Szpitale ogólne</t>
  </si>
  <si>
    <t>Odsetki od nieterminowych wpłat (…)</t>
  </si>
  <si>
    <t>Wolne środki, o których mowa w art. 217 ust. 2 pkt 6 ustawy</t>
  </si>
  <si>
    <t>Dotacja celowa otrzymana z tytułu pomocy finansowej (…)</t>
  </si>
  <si>
    <t>Dotacja celowa otrzymana (…)</t>
  </si>
  <si>
    <t>Dotacje celowe otrzymane z powiatu na zad. Bież</t>
  </si>
  <si>
    <t>010</t>
  </si>
  <si>
    <t>6430</t>
  </si>
  <si>
    <t>2760</t>
  </si>
  <si>
    <t>2460</t>
  </si>
  <si>
    <t>Dotacje celowe otrzymane z budżetu państwa na realizację inwestycji i zakupów inwestycyjnych własnych powiatów</t>
  </si>
  <si>
    <t xml:space="preserve">Środki na uzupełnienie dochcodów powiatów w paragrafie tym ujmuje się środki, o których mowa w art..36 ust. 4 ptk.1 ustawy z dnia 13 listopada 2003 r. o dochodach jednostek samorządu terytorialnego </t>
  </si>
  <si>
    <t xml:space="preserve">Uzupełnienie subwencji ogólnej dla jednostek samorządu terytorialnego </t>
  </si>
  <si>
    <t>Otrzymane spadki, zapisy i darowizny w postaci pieniężnej</t>
  </si>
  <si>
    <t xml:space="preserve">Środki otrzymane od pozostałych jednostek zaliczanych do sektora finansów publicznych na realizację zadań bieżących jednostek zaliczanych do sektora finansów publicznych </t>
  </si>
  <si>
    <t>Dotacje otrzyamne z państwowych funduszy celowych na realizację zadań bieżących jednostek sektora fianansów publicznych</t>
  </si>
  <si>
    <t xml:space="preserve">Dotacje celowe otrzymane z budżetu państwa na zadania bieżące z zakresu administracji rządowej oraz inne zadania zlecone ustawami realizowane przez powiat </t>
  </si>
  <si>
    <t>Wpływy ze zwrotów dotacji oraz płatności(…)</t>
  </si>
  <si>
    <t>0770</t>
  </si>
  <si>
    <t>Wpływy z tytułu odpłatnego nabycia prawa własności (…)</t>
  </si>
  <si>
    <t>6630</t>
  </si>
  <si>
    <t>6280</t>
  </si>
  <si>
    <t>2008</t>
  </si>
  <si>
    <t>2329</t>
  </si>
  <si>
    <t>2719</t>
  </si>
  <si>
    <t>Kultura fizyczna</t>
  </si>
  <si>
    <t>01095</t>
  </si>
  <si>
    <t>020</t>
  </si>
  <si>
    <t>050</t>
  </si>
  <si>
    <t>05095</t>
  </si>
  <si>
    <t>6680</t>
  </si>
  <si>
    <t xml:space="preserve">Składki na ubezpiecz. zdrow. oraz świadczenia dla </t>
  </si>
  <si>
    <t>6309</t>
  </si>
  <si>
    <t>0570</t>
  </si>
  <si>
    <t>Nadzór budowlany</t>
  </si>
  <si>
    <t>Gospodarka gruntami i nieruchomościami</t>
  </si>
  <si>
    <t>Dochody j.s.t. z realizacji zadań administracji rządowej</t>
  </si>
  <si>
    <t>Dotacje celowe otrzymane z budżetu państwa na realizację (…)</t>
  </si>
  <si>
    <t>Dotacje celowe otrzymane z budżetu państwa (…)</t>
  </si>
  <si>
    <t>Starostwa powiatowe</t>
  </si>
  <si>
    <t>Urzędy wojewódzkie</t>
  </si>
  <si>
    <t>Komendy powiatowe Państwowej Straży Pożarnej</t>
  </si>
  <si>
    <t>Dochody j.s.t. związane z realizacją zadań z zakresu administracji</t>
  </si>
  <si>
    <t>Dotacje otrzymane z państwowych funduszy celowych (…)</t>
  </si>
  <si>
    <t>Udziały powiatów w podatkach stanowiacych doch. Budż. Państwa</t>
  </si>
  <si>
    <t>Dochody od osób prawnych (…)</t>
  </si>
  <si>
    <t>Część oświatowa subwencji ogólnej dla j.s.t.</t>
  </si>
  <si>
    <t>Część wyrównawcza subwencji ogólnej dla powiatów</t>
  </si>
  <si>
    <t>Wpłata środków finansowych (…)</t>
  </si>
  <si>
    <t>Przedszkola specjalne</t>
  </si>
  <si>
    <t>Środki otrzymane od pozostałych (…)</t>
  </si>
  <si>
    <t>Dotacje celowe otrzymane z budżetu (…)</t>
  </si>
  <si>
    <t>Dotacje celowe otrzymane z gminy (…)</t>
  </si>
  <si>
    <t>Dotacje celowe otrzymane z powiatu (…)</t>
  </si>
  <si>
    <t xml:space="preserve">Pozostałe odsetki </t>
  </si>
  <si>
    <t>Środki na Fundusz Pracy otrzymane przez powiat</t>
  </si>
  <si>
    <t>Państwowy Fundusz Rehabilitacji Osób Niepełnosprawnych</t>
  </si>
  <si>
    <t>Pozostałe zadania w zakresie polityki społecznej</t>
  </si>
  <si>
    <t>Wpływy z tytułu pomocy finansowej udzielanej (…)</t>
  </si>
  <si>
    <t>Grzywny, mandaty i inne kary pieniężne od osób fizycznych</t>
  </si>
  <si>
    <t>Dotacje otrzymane z państwowych funduszy (…)</t>
  </si>
  <si>
    <t>Wpływy od rodziców z tytułu opłaty za pobyt dziecka w pieczy zastępczej</t>
  </si>
  <si>
    <t>REALIZACJA DOCHODÓW I PRZYCHODÓW BUDŻETU POWIATU ZA 2015 ROK</t>
  </si>
  <si>
    <t>6620</t>
  </si>
  <si>
    <t>Dotacje celowe otrzymane z powiatu</t>
  </si>
  <si>
    <t>Gimnazja</t>
  </si>
  <si>
    <t>Gimnazja specjalne</t>
  </si>
  <si>
    <t>6289</t>
  </si>
  <si>
    <t>Zwrot dotacji oraz płatności, w tym (…)</t>
  </si>
  <si>
    <t>Dotacje otrzymane z państwowych (…)</t>
  </si>
  <si>
    <t>Zadania w zakresie przeciwdziałania przemocy w rodzinie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</si>
</sst>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,"/>
    <numFmt numFmtId="165" formatCode="#,##0.00_ ;[Red]\-#,##0.00,"/>
    <numFmt numFmtId="166" formatCode="#,##0&quot; F&quot;_);[Red]\(#,##0&quot; F)&quot;"/>
    <numFmt numFmtId="167" formatCode="#,##0.00&quot; F&quot;_);[Red]\(#,##0.00&quot; F)&quot;"/>
    <numFmt numFmtId="168" formatCode="0.0%"/>
  </numFmts>
  <fonts count="38"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39997558519241921"/>
        <bgColor indexed="4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7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4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23" borderId="9" applyNumberFormat="0" applyAlignment="0" applyProtection="0"/>
    <xf numFmtId="0" fontId="19" fillId="3" borderId="0" applyNumberFormat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61">
    <xf numFmtId="0" fontId="0" fillId="0" borderId="0" xfId="0"/>
    <xf numFmtId="0" fontId="20" fillId="0" borderId="0" xfId="0" applyFont="1"/>
    <xf numFmtId="0" fontId="24" fillId="0" borderId="0" xfId="0" applyFont="1"/>
    <xf numFmtId="0" fontId="0" fillId="24" borderId="0" xfId="0" applyFill="1"/>
    <xf numFmtId="4" fontId="0" fillId="0" borderId="0" xfId="0" applyNumberFormat="1"/>
    <xf numFmtId="0" fontId="0" fillId="0" borderId="12" xfId="0" applyBorder="1"/>
    <xf numFmtId="0" fontId="20" fillId="26" borderId="0" xfId="0" applyFont="1" applyFill="1"/>
    <xf numFmtId="0" fontId="34" fillId="27" borderId="0" xfId="0" applyFont="1" applyFill="1"/>
    <xf numFmtId="0" fontId="34" fillId="28" borderId="0" xfId="0" applyFont="1" applyFill="1"/>
    <xf numFmtId="4" fontId="26" fillId="25" borderId="12" xfId="0" applyNumberFormat="1" applyFont="1" applyFill="1" applyBorder="1"/>
    <xf numFmtId="0" fontId="33" fillId="0" borderId="16" xfId="0" applyFont="1" applyBorder="1" applyAlignment="1">
      <alignment horizontal="center" vertical="center" wrapText="1"/>
    </xf>
    <xf numFmtId="0" fontId="20" fillId="29" borderId="0" xfId="0" applyFont="1" applyFill="1"/>
    <xf numFmtId="10" fontId="0" fillId="0" borderId="0" xfId="0" applyNumberFormat="1"/>
    <xf numFmtId="10" fontId="0" fillId="0" borderId="12" xfId="0" applyNumberFormat="1" applyBorder="1"/>
    <xf numFmtId="10" fontId="33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30" fillId="0" borderId="17" xfId="0" applyNumberFormat="1" applyFont="1" applyBorder="1" applyAlignment="1">
      <alignment vertical="top" wrapText="1"/>
    </xf>
    <xf numFmtId="4" fontId="0" fillId="0" borderId="0" xfId="0" applyNumberFormat="1" applyBorder="1"/>
    <xf numFmtId="4" fontId="31" fillId="0" borderId="17" xfId="0" applyNumberFormat="1" applyFont="1" applyBorder="1" applyAlignment="1">
      <alignment horizontal="left" vertical="top" wrapText="1"/>
    </xf>
    <xf numFmtId="4" fontId="31" fillId="0" borderId="14" xfId="0" applyNumberFormat="1" applyFont="1" applyBorder="1" applyAlignment="1">
      <alignment vertical="top" wrapText="1"/>
    </xf>
    <xf numFmtId="4" fontId="0" fillId="0" borderId="11" xfId="0" applyNumberFormat="1" applyBorder="1"/>
    <xf numFmtId="4" fontId="0" fillId="0" borderId="13" xfId="0" applyNumberFormat="1" applyBorder="1"/>
    <xf numFmtId="4" fontId="32" fillId="0" borderId="18" xfId="0" applyNumberFormat="1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1" fillId="0" borderId="14" xfId="0" applyNumberFormat="1" applyFont="1" applyBorder="1" applyAlignment="1">
      <alignment horizontal="left" vertical="top" wrapText="1"/>
    </xf>
    <xf numFmtId="0" fontId="0" fillId="27" borderId="0" xfId="0" applyFill="1"/>
    <xf numFmtId="3" fontId="23" fillId="0" borderId="21" xfId="51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0" xfId="0" applyNumberFormat="1" applyBorder="1"/>
    <xf numFmtId="3" fontId="0" fillId="0" borderId="15" xfId="0" applyNumberFormat="1" applyBorder="1"/>
    <xf numFmtId="3" fontId="23" fillId="0" borderId="21" xfId="51" applyNumberFormat="1" applyFont="1" applyFill="1" applyBorder="1" applyAlignment="1">
      <alignment horizontal="center" vertical="center"/>
    </xf>
    <xf numFmtId="4" fontId="33" fillId="0" borderId="16" xfId="0" applyNumberFormat="1" applyFont="1" applyBorder="1" applyAlignment="1">
      <alignment wrapText="1"/>
    </xf>
    <xf numFmtId="3" fontId="23" fillId="0" borderId="21" xfId="51" applyNumberFormat="1" applyFont="1" applyBorder="1" applyAlignment="1">
      <alignment horizontal="center" vertical="center" wrapText="1"/>
    </xf>
    <xf numFmtId="3" fontId="23" fillId="0" borderId="12" xfId="51" applyNumberFormat="1" applyFont="1" applyFill="1" applyBorder="1" applyAlignment="1">
      <alignment horizontal="center" vertical="center"/>
    </xf>
    <xf numFmtId="0" fontId="29" fillId="34" borderId="24" xfId="43" quotePrefix="1" applyFont="1" applyFill="1" applyBorder="1" applyAlignment="1">
      <alignment horizontal="right"/>
    </xf>
    <xf numFmtId="0" fontId="35" fillId="36" borderId="25" xfId="43" applyFont="1" applyFill="1" applyBorder="1" applyAlignment="1">
      <alignment horizontal="right"/>
    </xf>
    <xf numFmtId="0" fontId="22" fillId="29" borderId="25" xfId="43" applyFont="1" applyFill="1" applyBorder="1" applyAlignment="1">
      <alignment horizontal="right"/>
    </xf>
    <xf numFmtId="0" fontId="29" fillId="34" borderId="25" xfId="43" quotePrefix="1" applyFont="1" applyFill="1" applyBorder="1" applyAlignment="1">
      <alignment horizontal="right"/>
    </xf>
    <xf numFmtId="0" fontId="29" fillId="34" borderId="25" xfId="43" applyFont="1" applyFill="1" applyBorder="1" applyAlignment="1">
      <alignment horizontal="right"/>
    </xf>
    <xf numFmtId="0" fontId="35" fillId="37" borderId="25" xfId="43" applyFont="1" applyFill="1" applyBorder="1" applyAlignment="1">
      <alignment horizontal="right"/>
    </xf>
    <xf numFmtId="0" fontId="29" fillId="35" borderId="25" xfId="43" applyFont="1" applyFill="1" applyBorder="1" applyAlignment="1">
      <alignment horizontal="right"/>
    </xf>
    <xf numFmtId="0" fontId="25" fillId="36" borderId="25" xfId="43" applyFont="1" applyFill="1" applyBorder="1" applyAlignment="1">
      <alignment horizontal="right"/>
    </xf>
    <xf numFmtId="0" fontId="28" fillId="29" borderId="25" xfId="43" applyFont="1" applyFill="1" applyBorder="1" applyAlignment="1">
      <alignment horizontal="right"/>
    </xf>
    <xf numFmtId="0" fontId="22" fillId="29" borderId="25" xfId="43" quotePrefix="1" applyFont="1" applyFill="1" applyBorder="1" applyAlignment="1">
      <alignment horizontal="right"/>
    </xf>
    <xf numFmtId="0" fontId="35" fillId="33" borderId="25" xfId="43" applyFont="1" applyFill="1" applyBorder="1" applyAlignment="1">
      <alignment horizontal="right"/>
    </xf>
    <xf numFmtId="0" fontId="28" fillId="32" borderId="25" xfId="43" applyFont="1" applyFill="1" applyBorder="1" applyAlignment="1">
      <alignment horizontal="right"/>
    </xf>
    <xf numFmtId="0" fontId="22" fillId="31" borderId="25" xfId="43" applyFont="1" applyFill="1" applyBorder="1" applyAlignment="1">
      <alignment horizontal="right"/>
    </xf>
    <xf numFmtId="0" fontId="25" fillId="37" borderId="25" xfId="43" applyFont="1" applyFill="1" applyBorder="1" applyAlignment="1">
      <alignment horizontal="right"/>
    </xf>
    <xf numFmtId="0" fontId="28" fillId="30" borderId="25" xfId="43" applyFont="1" applyFill="1" applyBorder="1" applyAlignment="1">
      <alignment horizontal="right"/>
    </xf>
    <xf numFmtId="0" fontId="26" fillId="29" borderId="25" xfId="0" applyFont="1" applyFill="1" applyBorder="1"/>
    <xf numFmtId="0" fontId="33" fillId="35" borderId="26" xfId="0" applyFont="1" applyFill="1" applyBorder="1"/>
    <xf numFmtId="4" fontId="29" fillId="34" borderId="27" xfId="43" applyNumberFormat="1" applyFont="1" applyFill="1" applyBorder="1" applyAlignment="1">
      <alignment horizontal="right"/>
    </xf>
    <xf numFmtId="4" fontId="35" fillId="36" borderId="28" xfId="43" applyNumberFormat="1" applyFont="1" applyFill="1" applyBorder="1" applyAlignment="1">
      <alignment horizontal="right"/>
    </xf>
    <xf numFmtId="4" fontId="26" fillId="29" borderId="28" xfId="0" applyNumberFormat="1" applyFont="1" applyFill="1" applyBorder="1"/>
    <xf numFmtId="4" fontId="29" fillId="34" borderId="28" xfId="43" applyNumberFormat="1" applyFont="1" applyFill="1" applyBorder="1" applyAlignment="1">
      <alignment horizontal="right"/>
    </xf>
    <xf numFmtId="4" fontId="29" fillId="34" borderId="28" xfId="43" applyNumberFormat="1" applyFont="1" applyFill="1" applyBorder="1"/>
    <xf numFmtId="4" fontId="35" fillId="36" borderId="28" xfId="43" applyNumberFormat="1" applyFont="1" applyFill="1" applyBorder="1"/>
    <xf numFmtId="4" fontId="35" fillId="37" borderId="28" xfId="43" applyNumberFormat="1" applyFont="1" applyFill="1" applyBorder="1" applyAlignment="1">
      <alignment horizontal="right"/>
    </xf>
    <xf numFmtId="4" fontId="28" fillId="29" borderId="28" xfId="43" applyNumberFormat="1" applyFont="1" applyFill="1" applyBorder="1" applyAlignment="1">
      <alignment horizontal="right"/>
    </xf>
    <xf numFmtId="4" fontId="35" fillId="33" borderId="28" xfId="43" applyNumberFormat="1" applyFont="1" applyFill="1" applyBorder="1" applyAlignment="1">
      <alignment horizontal="right"/>
    </xf>
    <xf numFmtId="4" fontId="25" fillId="36" borderId="28" xfId="43" applyNumberFormat="1" applyFont="1" applyFill="1" applyBorder="1" applyAlignment="1">
      <alignment horizontal="right"/>
    </xf>
    <xf numFmtId="4" fontId="35" fillId="33" borderId="28" xfId="43" applyNumberFormat="1" applyFont="1" applyFill="1" applyBorder="1"/>
    <xf numFmtId="4" fontId="28" fillId="32" borderId="28" xfId="43" applyNumberFormat="1" applyFont="1" applyFill="1" applyBorder="1"/>
    <xf numFmtId="4" fontId="35" fillId="36" borderId="28" xfId="43" applyNumberFormat="1" applyFont="1" applyFill="1" applyBorder="1" applyAlignment="1"/>
    <xf numFmtId="4" fontId="26" fillId="31" borderId="28" xfId="0" applyNumberFormat="1" applyFont="1" applyFill="1" applyBorder="1"/>
    <xf numFmtId="4" fontId="37" fillId="37" borderId="28" xfId="0" applyNumberFormat="1" applyFont="1" applyFill="1" applyBorder="1"/>
    <xf numFmtId="4" fontId="28" fillId="30" borderId="28" xfId="43" applyNumberFormat="1" applyFont="1" applyFill="1" applyBorder="1"/>
    <xf numFmtId="4" fontId="29" fillId="35" borderId="28" xfId="43" applyNumberFormat="1" applyFont="1" applyFill="1" applyBorder="1"/>
    <xf numFmtId="4" fontId="28" fillId="29" borderId="28" xfId="43" applyNumberFormat="1" applyFont="1" applyFill="1" applyBorder="1"/>
    <xf numFmtId="4" fontId="33" fillId="35" borderId="29" xfId="0" applyNumberFormat="1" applyFont="1" applyFill="1" applyBorder="1"/>
    <xf numFmtId="0" fontId="29" fillId="34" borderId="24" xfId="43" applyFont="1" applyFill="1" applyBorder="1" applyAlignment="1">
      <alignment horizontal="right"/>
    </xf>
    <xf numFmtId="0" fontId="35" fillId="36" borderId="25" xfId="43" quotePrefix="1" applyFont="1" applyFill="1" applyBorder="1" applyAlignment="1">
      <alignment horizontal="right"/>
    </xf>
    <xf numFmtId="49" fontId="35" fillId="36" borderId="25" xfId="43" applyNumberFormat="1" applyFont="1" applyFill="1" applyBorder="1" applyAlignment="1">
      <alignment horizontal="right"/>
    </xf>
    <xf numFmtId="49" fontId="22" fillId="29" borderId="25" xfId="43" applyNumberFormat="1" applyFont="1" applyFill="1" applyBorder="1" applyAlignment="1">
      <alignment horizontal="right"/>
    </xf>
    <xf numFmtId="0" fontId="29" fillId="34" borderId="24" xfId="43" applyFont="1" applyFill="1" applyBorder="1" applyAlignment="1">
      <alignment horizontal="left"/>
    </xf>
    <xf numFmtId="49" fontId="29" fillId="29" borderId="25" xfId="43" applyNumberFormat="1" applyFont="1" applyFill="1" applyBorder="1" applyAlignment="1">
      <alignment horizontal="right"/>
    </xf>
    <xf numFmtId="49" fontId="29" fillId="34" borderId="25" xfId="43" applyNumberFormat="1" applyFont="1" applyFill="1" applyBorder="1" applyAlignment="1">
      <alignment horizontal="right"/>
    </xf>
    <xf numFmtId="49" fontId="29" fillId="29" borderId="25" xfId="43" quotePrefix="1" applyNumberFormat="1" applyFont="1" applyFill="1" applyBorder="1" applyAlignment="1">
      <alignment horizontal="right"/>
    </xf>
    <xf numFmtId="49" fontId="35" fillId="37" borderId="25" xfId="43" applyNumberFormat="1" applyFont="1" applyFill="1" applyBorder="1" applyAlignment="1">
      <alignment horizontal="right"/>
    </xf>
    <xf numFmtId="49" fontId="29" fillId="35" borderId="25" xfId="43" applyNumberFormat="1" applyFont="1" applyFill="1" applyBorder="1" applyAlignment="1">
      <alignment horizontal="right"/>
    </xf>
    <xf numFmtId="49" fontId="35" fillId="33" borderId="25" xfId="43" applyNumberFormat="1" applyFont="1" applyFill="1" applyBorder="1" applyAlignment="1">
      <alignment horizontal="right"/>
    </xf>
    <xf numFmtId="49" fontId="29" fillId="31" borderId="25" xfId="43" applyNumberFormat="1" applyFont="1" applyFill="1" applyBorder="1" applyAlignment="1">
      <alignment horizontal="right"/>
    </xf>
    <xf numFmtId="49" fontId="29" fillId="30" borderId="25" xfId="43" quotePrefix="1" applyNumberFormat="1" applyFont="1" applyFill="1" applyBorder="1" applyAlignment="1">
      <alignment horizontal="right"/>
    </xf>
    <xf numFmtId="0" fontId="33" fillId="29" borderId="25" xfId="0" applyFont="1" applyFill="1" applyBorder="1"/>
    <xf numFmtId="0" fontId="35" fillId="36" borderId="25" xfId="43" applyFont="1" applyFill="1" applyBorder="1" applyAlignment="1">
      <alignment horizontal="left"/>
    </xf>
    <xf numFmtId="0" fontId="22" fillId="29" borderId="25" xfId="43" applyFont="1" applyFill="1" applyBorder="1" applyAlignment="1">
      <alignment horizontal="left"/>
    </xf>
    <xf numFmtId="0" fontId="29" fillId="34" borderId="25" xfId="43" applyFont="1" applyFill="1" applyBorder="1" applyAlignment="1">
      <alignment horizontal="left"/>
    </xf>
    <xf numFmtId="0" fontId="29" fillId="34" borderId="25" xfId="43" applyFont="1" applyFill="1" applyBorder="1" applyAlignment="1"/>
    <xf numFmtId="0" fontId="22" fillId="29" borderId="25" xfId="43" applyFont="1" applyFill="1" applyBorder="1" applyAlignment="1"/>
    <xf numFmtId="0" fontId="35" fillId="37" borderId="25" xfId="43" applyFont="1" applyFill="1" applyBorder="1" applyAlignment="1">
      <alignment horizontal="left"/>
    </xf>
    <xf numFmtId="0" fontId="35" fillId="37" borderId="25" xfId="43" applyFont="1" applyFill="1" applyBorder="1" applyAlignment="1"/>
    <xf numFmtId="0" fontId="35" fillId="36" borderId="25" xfId="43" applyFont="1" applyFill="1" applyBorder="1" applyAlignment="1"/>
    <xf numFmtId="0" fontId="25" fillId="36" borderId="25" xfId="43" applyFont="1" applyFill="1" applyBorder="1" applyAlignment="1">
      <alignment horizontal="left"/>
    </xf>
    <xf numFmtId="0" fontId="25" fillId="36" borderId="25" xfId="43" applyFont="1" applyFill="1" applyBorder="1" applyAlignment="1"/>
    <xf numFmtId="0" fontId="28" fillId="29" borderId="25" xfId="43" applyFont="1" applyFill="1" applyBorder="1" applyAlignment="1"/>
    <xf numFmtId="0" fontId="28" fillId="29" borderId="25" xfId="43" applyFont="1" applyFill="1" applyBorder="1" applyAlignment="1">
      <alignment horizontal="left"/>
    </xf>
    <xf numFmtId="0" fontId="35" fillId="33" borderId="25" xfId="43" applyFont="1" applyFill="1" applyBorder="1" applyAlignment="1"/>
    <xf numFmtId="0" fontId="25" fillId="37" borderId="25" xfId="43" applyFont="1" applyFill="1" applyBorder="1" applyAlignment="1"/>
    <xf numFmtId="0" fontId="28" fillId="30" borderId="25" xfId="43" applyFont="1" applyFill="1" applyBorder="1" applyAlignment="1">
      <alignment horizontal="left"/>
    </xf>
    <xf numFmtId="0" fontId="29" fillId="35" borderId="25" xfId="43" applyFont="1" applyFill="1" applyBorder="1" applyAlignment="1">
      <alignment horizontal="left"/>
    </xf>
    <xf numFmtId="4" fontId="33" fillId="35" borderId="26" xfId="0" applyNumberFormat="1" applyFont="1" applyFill="1" applyBorder="1"/>
    <xf numFmtId="3" fontId="29" fillId="34" borderId="24" xfId="43" applyNumberFormat="1" applyFont="1" applyFill="1" applyBorder="1" applyAlignment="1">
      <alignment horizontal="right"/>
    </xf>
    <xf numFmtId="3" fontId="35" fillId="33" borderId="25" xfId="43" applyNumberFormat="1" applyFont="1" applyFill="1" applyBorder="1" applyAlignment="1">
      <alignment horizontal="right"/>
    </xf>
    <xf numFmtId="3" fontId="28" fillId="32" borderId="25" xfId="43" applyNumberFormat="1" applyFont="1" applyFill="1" applyBorder="1" applyAlignment="1">
      <alignment horizontal="right"/>
    </xf>
    <xf numFmtId="3" fontId="29" fillId="34" borderId="25" xfId="43" applyNumberFormat="1" applyFont="1" applyFill="1" applyBorder="1" applyAlignment="1">
      <alignment horizontal="right"/>
    </xf>
    <xf numFmtId="3" fontId="29" fillId="34" borderId="26" xfId="43" applyNumberFormat="1" applyFont="1" applyFill="1" applyBorder="1" applyAlignment="1">
      <alignment horizontal="right"/>
    </xf>
    <xf numFmtId="4" fontId="29" fillId="34" borderId="24" xfId="43" applyNumberFormat="1" applyFont="1" applyFill="1" applyBorder="1" applyAlignment="1">
      <alignment horizontal="right"/>
    </xf>
    <xf numFmtId="4" fontId="35" fillId="33" borderId="25" xfId="43" applyNumberFormat="1" applyFont="1" applyFill="1" applyBorder="1" applyAlignment="1">
      <alignment horizontal="right"/>
    </xf>
    <xf numFmtId="4" fontId="28" fillId="32" borderId="25" xfId="43" applyNumberFormat="1" applyFont="1" applyFill="1" applyBorder="1" applyAlignment="1">
      <alignment horizontal="right"/>
    </xf>
    <xf numFmtId="4" fontId="29" fillId="34" borderId="25" xfId="43" applyNumberFormat="1" applyFont="1" applyFill="1" applyBorder="1" applyAlignment="1">
      <alignment horizontal="right"/>
    </xf>
    <xf numFmtId="4" fontId="29" fillId="34" borderId="26" xfId="43" applyNumberFormat="1" applyFont="1" applyFill="1" applyBorder="1" applyAlignment="1">
      <alignment horizontal="right"/>
    </xf>
    <xf numFmtId="168" fontId="29" fillId="34" borderId="27" xfId="43" applyNumberFormat="1" applyFont="1" applyFill="1" applyBorder="1" applyAlignment="1">
      <alignment horizontal="right"/>
    </xf>
    <xf numFmtId="168" fontId="35" fillId="33" borderId="28" xfId="43" applyNumberFormat="1" applyFont="1" applyFill="1" applyBorder="1" applyAlignment="1">
      <alignment horizontal="right"/>
    </xf>
    <xf numFmtId="168" fontId="28" fillId="32" borderId="28" xfId="43" applyNumberFormat="1" applyFont="1" applyFill="1" applyBorder="1" applyAlignment="1">
      <alignment horizontal="right"/>
    </xf>
    <xf numFmtId="168" fontId="29" fillId="34" borderId="28" xfId="43" applyNumberFormat="1" applyFont="1" applyFill="1" applyBorder="1" applyAlignment="1">
      <alignment horizontal="right"/>
    </xf>
    <xf numFmtId="168" fontId="29" fillId="34" borderId="29" xfId="43" applyNumberFormat="1" applyFont="1" applyFill="1" applyBorder="1" applyAlignment="1">
      <alignment horizontal="right"/>
    </xf>
    <xf numFmtId="168" fontId="29" fillId="34" borderId="24" xfId="43" applyNumberFormat="1" applyFont="1" applyFill="1" applyBorder="1" applyAlignment="1">
      <alignment horizontal="right"/>
    </xf>
    <xf numFmtId="168" fontId="35" fillId="33" borderId="25" xfId="43" applyNumberFormat="1" applyFont="1" applyFill="1" applyBorder="1" applyAlignment="1">
      <alignment horizontal="right"/>
    </xf>
    <xf numFmtId="168" fontId="28" fillId="32" borderId="25" xfId="43" applyNumberFormat="1" applyFont="1" applyFill="1" applyBorder="1" applyAlignment="1">
      <alignment horizontal="right"/>
    </xf>
    <xf numFmtId="168" fontId="29" fillId="34" borderId="25" xfId="43" applyNumberFormat="1" applyFont="1" applyFill="1" applyBorder="1" applyAlignment="1">
      <alignment horizontal="right"/>
    </xf>
    <xf numFmtId="168" fontId="29" fillId="34" borderId="26" xfId="43" applyNumberFormat="1" applyFont="1" applyFill="1" applyBorder="1" applyAlignment="1">
      <alignment horizontal="right"/>
    </xf>
    <xf numFmtId="3" fontId="35" fillId="36" borderId="25" xfId="43" applyNumberFormat="1" applyFont="1" applyFill="1" applyBorder="1" applyAlignment="1">
      <alignment horizontal="right"/>
    </xf>
    <xf numFmtId="3" fontId="28" fillId="29" borderId="25" xfId="43" applyNumberFormat="1" applyFont="1" applyFill="1" applyBorder="1" applyAlignment="1">
      <alignment horizontal="right"/>
    </xf>
    <xf numFmtId="3" fontId="29" fillId="34" borderId="25" xfId="43" applyNumberFormat="1" applyFont="1" applyFill="1" applyBorder="1"/>
    <xf numFmtId="3" fontId="35" fillId="36" borderId="25" xfId="43" applyNumberFormat="1" applyFont="1" applyFill="1" applyBorder="1"/>
    <xf numFmtId="3" fontId="26" fillId="29" borderId="25" xfId="0" applyNumberFormat="1" applyFont="1" applyFill="1" applyBorder="1"/>
    <xf numFmtId="3" fontId="28" fillId="29" borderId="25" xfId="43" applyNumberFormat="1" applyFont="1" applyFill="1" applyBorder="1"/>
    <xf numFmtId="3" fontId="22" fillId="29" borderId="25" xfId="43" applyNumberFormat="1" applyFont="1" applyFill="1" applyBorder="1"/>
    <xf numFmtId="3" fontId="22" fillId="29" borderId="25" xfId="43" applyNumberFormat="1" applyFont="1" applyFill="1" applyBorder="1" applyAlignment="1">
      <alignment horizontal="right"/>
    </xf>
    <xf numFmtId="3" fontId="35" fillId="37" borderId="25" xfId="43" applyNumberFormat="1" applyFont="1" applyFill="1" applyBorder="1" applyAlignment="1">
      <alignment horizontal="right"/>
    </xf>
    <xf numFmtId="3" fontId="25" fillId="36" borderId="25" xfId="43" applyNumberFormat="1" applyFont="1" applyFill="1" applyBorder="1" applyAlignment="1">
      <alignment horizontal="right"/>
    </xf>
    <xf numFmtId="3" fontId="35" fillId="33" borderId="25" xfId="43" applyNumberFormat="1" applyFont="1" applyFill="1" applyBorder="1"/>
    <xf numFmtId="3" fontId="28" fillId="32" borderId="25" xfId="43" applyNumberFormat="1" applyFont="1" applyFill="1" applyBorder="1"/>
    <xf numFmtId="3" fontId="28" fillId="31" borderId="25" xfId="43" applyNumberFormat="1" applyFont="1" applyFill="1" applyBorder="1"/>
    <xf numFmtId="3" fontId="35" fillId="36" borderId="25" xfId="43" applyNumberFormat="1" applyFont="1" applyFill="1" applyBorder="1" applyAlignment="1"/>
    <xf numFmtId="3" fontId="28" fillId="29" borderId="25" xfId="43" applyNumberFormat="1" applyFont="1" applyFill="1" applyBorder="1" applyAlignment="1"/>
    <xf numFmtId="3" fontId="28" fillId="31" borderId="25" xfId="43" applyNumberFormat="1" applyFont="1" applyFill="1" applyBorder="1" applyAlignment="1">
      <alignment horizontal="right"/>
    </xf>
    <xf numFmtId="3" fontId="28" fillId="30" borderId="25" xfId="43" applyNumberFormat="1" applyFont="1" applyFill="1" applyBorder="1"/>
    <xf numFmtId="3" fontId="29" fillId="35" borderId="25" xfId="43" applyNumberFormat="1" applyFont="1" applyFill="1" applyBorder="1"/>
    <xf numFmtId="3" fontId="33" fillId="35" borderId="26" xfId="0" applyNumberFormat="1" applyFont="1" applyFill="1" applyBorder="1"/>
    <xf numFmtId="3" fontId="29" fillId="34" borderId="27" xfId="43" applyNumberFormat="1" applyFont="1" applyFill="1" applyBorder="1" applyAlignment="1">
      <alignment horizontal="right"/>
    </xf>
    <xf numFmtId="3" fontId="35" fillId="36" borderId="28" xfId="43" applyNumberFormat="1" applyFont="1" applyFill="1" applyBorder="1" applyAlignment="1">
      <alignment horizontal="right"/>
    </xf>
    <xf numFmtId="3" fontId="26" fillId="29" borderId="28" xfId="0" applyNumberFormat="1" applyFont="1" applyFill="1" applyBorder="1"/>
    <xf numFmtId="3" fontId="29" fillId="34" borderId="28" xfId="43" applyNumberFormat="1" applyFont="1" applyFill="1" applyBorder="1" applyAlignment="1">
      <alignment horizontal="right"/>
    </xf>
    <xf numFmtId="3" fontId="29" fillId="34" borderId="28" xfId="43" applyNumberFormat="1" applyFont="1" applyFill="1" applyBorder="1"/>
    <xf numFmtId="3" fontId="35" fillId="36" borderId="28" xfId="43" applyNumberFormat="1" applyFont="1" applyFill="1" applyBorder="1"/>
    <xf numFmtId="3" fontId="22" fillId="29" borderId="28" xfId="43" applyNumberFormat="1" applyFont="1" applyFill="1" applyBorder="1"/>
    <xf numFmtId="3" fontId="22" fillId="29" borderId="28" xfId="43" applyNumberFormat="1" applyFont="1" applyFill="1" applyBorder="1" applyAlignment="1">
      <alignment horizontal="right"/>
    </xf>
    <xf numFmtId="3" fontId="35" fillId="37" borderId="28" xfId="43" applyNumberFormat="1" applyFont="1" applyFill="1" applyBorder="1" applyAlignment="1">
      <alignment horizontal="right"/>
    </xf>
    <xf numFmtId="3" fontId="28" fillId="29" borderId="28" xfId="43" applyNumberFormat="1" applyFont="1" applyFill="1" applyBorder="1" applyAlignment="1">
      <alignment horizontal="right"/>
    </xf>
    <xf numFmtId="3" fontId="35" fillId="33" borderId="28" xfId="43" applyNumberFormat="1" applyFont="1" applyFill="1" applyBorder="1" applyAlignment="1">
      <alignment horizontal="right"/>
    </xf>
    <xf numFmtId="3" fontId="25" fillId="36" borderId="28" xfId="43" applyNumberFormat="1" applyFont="1" applyFill="1" applyBorder="1" applyAlignment="1">
      <alignment horizontal="right"/>
    </xf>
    <xf numFmtId="3" fontId="35" fillId="33" borderId="28" xfId="43" applyNumberFormat="1" applyFont="1" applyFill="1" applyBorder="1"/>
    <xf numFmtId="3" fontId="28" fillId="32" borderId="28" xfId="43" applyNumberFormat="1" applyFont="1" applyFill="1" applyBorder="1"/>
    <xf numFmtId="3" fontId="35" fillId="36" borderId="28" xfId="43" applyNumberFormat="1" applyFont="1" applyFill="1" applyBorder="1" applyAlignment="1"/>
    <xf numFmtId="3" fontId="26" fillId="31" borderId="28" xfId="0" applyNumberFormat="1" applyFont="1" applyFill="1" applyBorder="1"/>
    <xf numFmtId="3" fontId="37" fillId="37" borderId="28" xfId="0" applyNumberFormat="1" applyFont="1" applyFill="1" applyBorder="1"/>
    <xf numFmtId="3" fontId="28" fillId="30" borderId="28" xfId="43" applyNumberFormat="1" applyFont="1" applyFill="1" applyBorder="1"/>
    <xf numFmtId="3" fontId="29" fillId="35" borderId="28" xfId="43" applyNumberFormat="1" applyFont="1" applyFill="1" applyBorder="1"/>
    <xf numFmtId="3" fontId="33" fillId="35" borderId="29" xfId="0" applyNumberFormat="1" applyFont="1" applyFill="1" applyBorder="1"/>
    <xf numFmtId="4" fontId="35" fillId="36" borderId="25" xfId="43" applyNumberFormat="1" applyFont="1" applyFill="1" applyBorder="1" applyAlignment="1">
      <alignment horizontal="right"/>
    </xf>
    <xf numFmtId="4" fontId="28" fillId="29" borderId="25" xfId="43" applyNumberFormat="1" applyFont="1" applyFill="1" applyBorder="1"/>
    <xf numFmtId="4" fontId="29" fillId="34" borderId="25" xfId="43" applyNumberFormat="1" applyFont="1" applyFill="1" applyBorder="1"/>
    <xf numFmtId="4" fontId="35" fillId="36" borderId="25" xfId="43" applyNumberFormat="1" applyFont="1" applyFill="1" applyBorder="1"/>
    <xf numFmtId="4" fontId="26" fillId="29" borderId="25" xfId="0" applyNumberFormat="1" applyFont="1" applyFill="1" applyBorder="1"/>
    <xf numFmtId="4" fontId="22" fillId="29" borderId="25" xfId="43" applyNumberFormat="1" applyFont="1" applyFill="1" applyBorder="1"/>
    <xf numFmtId="4" fontId="28" fillId="29" borderId="25" xfId="43" applyNumberFormat="1" applyFont="1" applyFill="1" applyBorder="1" applyAlignment="1">
      <alignment horizontal="right"/>
    </xf>
    <xf numFmtId="4" fontId="35" fillId="37" borderId="25" xfId="43" applyNumberFormat="1" applyFont="1" applyFill="1" applyBorder="1" applyAlignment="1">
      <alignment horizontal="right"/>
    </xf>
    <xf numFmtId="4" fontId="22" fillId="29" borderId="25" xfId="43" applyNumberFormat="1" applyFont="1" applyFill="1" applyBorder="1" applyAlignment="1">
      <alignment horizontal="right"/>
    </xf>
    <xf numFmtId="4" fontId="25" fillId="36" borderId="25" xfId="43" applyNumberFormat="1" applyFont="1" applyFill="1" applyBorder="1" applyAlignment="1">
      <alignment horizontal="right"/>
    </xf>
    <xf numFmtId="4" fontId="35" fillId="33" borderId="25" xfId="43" applyNumberFormat="1" applyFont="1" applyFill="1" applyBorder="1"/>
    <xf numFmtId="4" fontId="28" fillId="32" borderId="25" xfId="43" applyNumberFormat="1" applyFont="1" applyFill="1" applyBorder="1"/>
    <xf numFmtId="4" fontId="28" fillId="31" borderId="25" xfId="43" applyNumberFormat="1" applyFont="1" applyFill="1" applyBorder="1"/>
    <xf numFmtId="4" fontId="22" fillId="31" borderId="25" xfId="43" applyNumberFormat="1" applyFont="1" applyFill="1" applyBorder="1"/>
    <xf numFmtId="4" fontId="35" fillId="36" borderId="25" xfId="43" applyNumberFormat="1" applyFont="1" applyFill="1" applyBorder="1" applyAlignment="1"/>
    <xf numFmtId="4" fontId="28" fillId="29" borderId="25" xfId="43" applyNumberFormat="1" applyFont="1" applyFill="1" applyBorder="1" applyAlignment="1"/>
    <xf numFmtId="4" fontId="22" fillId="29" borderId="25" xfId="43" applyNumberFormat="1" applyFont="1" applyFill="1" applyBorder="1" applyAlignment="1"/>
    <xf numFmtId="4" fontId="28" fillId="31" borderId="25" xfId="43" applyNumberFormat="1" applyFont="1" applyFill="1" applyBorder="1" applyAlignment="1">
      <alignment horizontal="right"/>
    </xf>
    <xf numFmtId="4" fontId="25" fillId="37" borderId="25" xfId="43" applyNumberFormat="1" applyFont="1" applyFill="1" applyBorder="1" applyAlignment="1">
      <alignment horizontal="right"/>
    </xf>
    <xf numFmtId="4" fontId="28" fillId="30" borderId="25" xfId="43" applyNumberFormat="1" applyFont="1" applyFill="1" applyBorder="1"/>
    <xf numFmtId="4" fontId="29" fillId="35" borderId="25" xfId="43" applyNumberFormat="1" applyFont="1" applyFill="1" applyBorder="1"/>
    <xf numFmtId="4" fontId="37" fillId="37" borderId="25" xfId="0" applyNumberFormat="1" applyFont="1" applyFill="1" applyBorder="1"/>
    <xf numFmtId="4" fontId="29" fillId="34" borderId="30" xfId="43" applyNumberFormat="1" applyFont="1" applyFill="1" applyBorder="1" applyAlignment="1">
      <alignment horizontal="right"/>
    </xf>
    <xf numFmtId="4" fontId="35" fillId="36" borderId="31" xfId="43" applyNumberFormat="1" applyFont="1" applyFill="1" applyBorder="1" applyAlignment="1">
      <alignment horizontal="right"/>
    </xf>
    <xf numFmtId="4" fontId="26" fillId="29" borderId="31" xfId="0" applyNumberFormat="1" applyFont="1" applyFill="1" applyBorder="1"/>
    <xf numFmtId="4" fontId="29" fillId="34" borderId="31" xfId="43" applyNumberFormat="1" applyFont="1" applyFill="1" applyBorder="1" applyAlignment="1">
      <alignment horizontal="right"/>
    </xf>
    <xf numFmtId="4" fontId="29" fillId="34" borderId="31" xfId="43" applyNumberFormat="1" applyFont="1" applyFill="1" applyBorder="1"/>
    <xf numFmtId="4" fontId="28" fillId="29" borderId="31" xfId="43" applyNumberFormat="1" applyFont="1" applyFill="1" applyBorder="1"/>
    <xf numFmtId="4" fontId="35" fillId="36" borderId="31" xfId="43" applyNumberFormat="1" applyFont="1" applyFill="1" applyBorder="1"/>
    <xf numFmtId="4" fontId="35" fillId="37" borderId="31" xfId="43" applyNumberFormat="1" applyFont="1" applyFill="1" applyBorder="1" applyAlignment="1">
      <alignment horizontal="right"/>
    </xf>
    <xf numFmtId="4" fontId="28" fillId="29" borderId="31" xfId="43" applyNumberFormat="1" applyFont="1" applyFill="1" applyBorder="1" applyAlignment="1">
      <alignment horizontal="right"/>
    </xf>
    <xf numFmtId="4" fontId="35" fillId="33" borderId="31" xfId="43" applyNumberFormat="1" applyFont="1" applyFill="1" applyBorder="1" applyAlignment="1">
      <alignment horizontal="right"/>
    </xf>
    <xf numFmtId="4" fontId="25" fillId="36" borderId="31" xfId="43" applyNumberFormat="1" applyFont="1" applyFill="1" applyBorder="1" applyAlignment="1">
      <alignment horizontal="right"/>
    </xf>
    <xf numFmtId="4" fontId="35" fillId="33" borderId="31" xfId="43" applyNumberFormat="1" applyFont="1" applyFill="1" applyBorder="1"/>
    <xf numFmtId="4" fontId="28" fillId="32" borderId="31" xfId="43" applyNumberFormat="1" applyFont="1" applyFill="1" applyBorder="1"/>
    <xf numFmtId="4" fontId="28" fillId="31" borderId="31" xfId="43" applyNumberFormat="1" applyFont="1" applyFill="1" applyBorder="1"/>
    <xf numFmtId="4" fontId="27" fillId="29" borderId="31" xfId="0" applyNumberFormat="1" applyFont="1" applyFill="1" applyBorder="1"/>
    <xf numFmtId="4" fontId="35" fillId="36" borderId="31" xfId="43" applyNumberFormat="1" applyFont="1" applyFill="1" applyBorder="1" applyAlignment="1"/>
    <xf numFmtId="4" fontId="28" fillId="29" borderId="31" xfId="43" applyNumberFormat="1" applyFont="1" applyFill="1" applyBorder="1" applyAlignment="1"/>
    <xf numFmtId="4" fontId="26" fillId="31" borderId="31" xfId="0" applyNumberFormat="1" applyFont="1" applyFill="1" applyBorder="1"/>
    <xf numFmtId="4" fontId="37" fillId="37" borderId="31" xfId="0" applyNumberFormat="1" applyFont="1" applyFill="1" applyBorder="1"/>
    <xf numFmtId="4" fontId="28" fillId="30" borderId="31" xfId="43" applyNumberFormat="1" applyFont="1" applyFill="1" applyBorder="1"/>
    <xf numFmtId="4" fontId="29" fillId="35" borderId="31" xfId="43" applyNumberFormat="1" applyFont="1" applyFill="1" applyBorder="1"/>
    <xf numFmtId="4" fontId="33" fillId="35" borderId="32" xfId="0" applyNumberFormat="1" applyFont="1" applyFill="1" applyBorder="1"/>
    <xf numFmtId="0" fontId="29" fillId="34" borderId="33" xfId="43" applyFont="1" applyFill="1" applyBorder="1" applyAlignment="1">
      <alignment horizontal="right"/>
    </xf>
    <xf numFmtId="0" fontId="29" fillId="34" borderId="33" xfId="43" applyFont="1" applyFill="1" applyBorder="1" applyAlignment="1">
      <alignment horizontal="center"/>
    </xf>
    <xf numFmtId="3" fontId="29" fillId="34" borderId="33" xfId="43" applyNumberFormat="1" applyFont="1" applyFill="1" applyBorder="1" applyAlignment="1">
      <alignment horizontal="right"/>
    </xf>
    <xf numFmtId="4" fontId="29" fillId="34" borderId="33" xfId="43" applyNumberFormat="1" applyFont="1" applyFill="1" applyBorder="1" applyAlignment="1">
      <alignment horizontal="right"/>
    </xf>
    <xf numFmtId="168" fontId="29" fillId="34" borderId="33" xfId="43" applyNumberFormat="1" applyFont="1" applyFill="1" applyBorder="1" applyAlignment="1">
      <alignment horizontal="right"/>
    </xf>
    <xf numFmtId="4" fontId="29" fillId="34" borderId="34" xfId="43" applyNumberFormat="1" applyFont="1" applyFill="1" applyBorder="1" applyAlignment="1">
      <alignment horizontal="right"/>
    </xf>
    <xf numFmtId="4" fontId="29" fillId="34" borderId="35" xfId="43" applyNumberFormat="1" applyFont="1" applyFill="1" applyBorder="1" applyAlignment="1">
      <alignment horizontal="right"/>
    </xf>
    <xf numFmtId="168" fontId="29" fillId="34" borderId="35" xfId="43" applyNumberFormat="1" applyFont="1" applyFill="1" applyBorder="1" applyAlignment="1">
      <alignment horizontal="right"/>
    </xf>
    <xf numFmtId="0" fontId="33" fillId="37" borderId="24" xfId="0" applyFont="1" applyFill="1" applyBorder="1"/>
    <xf numFmtId="4" fontId="33" fillId="37" borderId="24" xfId="0" applyNumberFormat="1" applyFont="1" applyFill="1" applyBorder="1"/>
    <xf numFmtId="3" fontId="29" fillId="33" borderId="24" xfId="43" applyNumberFormat="1" applyFont="1" applyFill="1" applyBorder="1" applyAlignment="1">
      <alignment horizontal="right"/>
    </xf>
    <xf numFmtId="4" fontId="29" fillId="33" borderId="24" xfId="43" applyNumberFormat="1" applyFont="1" applyFill="1" applyBorder="1" applyAlignment="1">
      <alignment horizontal="right"/>
    </xf>
    <xf numFmtId="168" fontId="29" fillId="33" borderId="24" xfId="43" applyNumberFormat="1" applyFont="1" applyFill="1" applyBorder="1" applyAlignment="1">
      <alignment horizontal="right"/>
    </xf>
    <xf numFmtId="3" fontId="33" fillId="37" borderId="24" xfId="0" applyNumberFormat="1" applyFont="1" applyFill="1" applyBorder="1"/>
    <xf numFmtId="4" fontId="33" fillId="37" borderId="30" xfId="0" applyNumberFormat="1" applyFont="1" applyFill="1" applyBorder="1"/>
    <xf numFmtId="4" fontId="33" fillId="37" borderId="27" xfId="0" applyNumberFormat="1" applyFont="1" applyFill="1" applyBorder="1"/>
    <xf numFmtId="3" fontId="33" fillId="37" borderId="27" xfId="0" applyNumberFormat="1" applyFont="1" applyFill="1" applyBorder="1"/>
    <xf numFmtId="168" fontId="29" fillId="33" borderId="27" xfId="43" applyNumberFormat="1" applyFont="1" applyFill="1" applyBorder="1" applyAlignment="1">
      <alignment horizontal="right"/>
    </xf>
    <xf numFmtId="168" fontId="29" fillId="34" borderId="33" xfId="52" applyNumberFormat="1" applyFont="1" applyFill="1" applyBorder="1" applyAlignment="1">
      <alignment horizontal="right"/>
    </xf>
    <xf numFmtId="0" fontId="25" fillId="37" borderId="25" xfId="43" applyFont="1" applyFill="1" applyBorder="1" applyAlignment="1">
      <alignment horizontal="left"/>
    </xf>
    <xf numFmtId="3" fontId="37" fillId="37" borderId="25" xfId="0" applyNumberFormat="1" applyFont="1" applyFill="1" applyBorder="1"/>
    <xf numFmtId="49" fontId="29" fillId="31" borderId="25" xfId="43" quotePrefix="1" applyNumberFormat="1" applyFont="1" applyFill="1" applyBorder="1" applyAlignment="1">
      <alignment horizontal="right"/>
    </xf>
    <xf numFmtId="3" fontId="25" fillId="37" borderId="25" xfId="43" applyNumberFormat="1" applyFont="1" applyFill="1" applyBorder="1" applyAlignment="1">
      <alignment horizontal="right"/>
    </xf>
    <xf numFmtId="4" fontId="22" fillId="29" borderId="31" xfId="43" applyNumberFormat="1" applyFont="1" applyFill="1" applyBorder="1"/>
    <xf numFmtId="4" fontId="22" fillId="29" borderId="31" xfId="43" applyNumberFormat="1" applyFont="1" applyFill="1" applyBorder="1" applyAlignment="1">
      <alignment horizontal="right"/>
    </xf>
    <xf numFmtId="4" fontId="37" fillId="37" borderId="36" xfId="0" applyNumberFormat="1" applyFont="1" applyFill="1" applyBorder="1"/>
    <xf numFmtId="3" fontId="37" fillId="37" borderId="36" xfId="0" applyNumberFormat="1" applyFont="1" applyFill="1" applyBorder="1"/>
    <xf numFmtId="4" fontId="29" fillId="34" borderId="37" xfId="43" applyNumberFormat="1" applyFont="1" applyFill="1" applyBorder="1" applyAlignment="1">
      <alignment horizontal="right"/>
    </xf>
    <xf numFmtId="4" fontId="22" fillId="31" borderId="31" xfId="43" applyNumberFormat="1" applyFont="1" applyFill="1" applyBorder="1"/>
    <xf numFmtId="4" fontId="22" fillId="29" borderId="31" xfId="43" applyNumberFormat="1" applyFont="1" applyFill="1" applyBorder="1" applyAlignment="1"/>
    <xf numFmtId="0" fontId="36" fillId="0" borderId="0" xfId="0" applyFont="1" applyAlignment="1">
      <alignment horizontal="center"/>
    </xf>
    <xf numFmtId="10" fontId="33" fillId="0" borderId="11" xfId="0" applyNumberFormat="1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3" fillId="0" borderId="21" xfId="43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1" xfId="43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21" xfId="43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23" fillId="0" borderId="21" xfId="43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4" fontId="23" fillId="0" borderId="21" xfId="43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4" fontId="20" fillId="0" borderId="0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53">
    <cellStyle name="_PERSONAL" xfId="1"/>
    <cellStyle name="_PERSONAL_1" xfId="2"/>
    <cellStyle name="20% — akcent 1" xfId="3" builtinId="30" customBuiltin="1"/>
    <cellStyle name="20% — akcent 2" xfId="4" builtinId="34" customBuiltin="1"/>
    <cellStyle name="20% — akcent 3" xfId="5" builtinId="38" customBuiltin="1"/>
    <cellStyle name="20% — akcent 4" xfId="6" builtinId="42" customBuiltin="1"/>
    <cellStyle name="20% — akcent 5" xfId="7" builtinId="46" customBuiltin="1"/>
    <cellStyle name="20% — akcent 6" xfId="8" builtinId="50" customBuiltin="1"/>
    <cellStyle name="40% — akcent 1" xfId="9" builtinId="31" customBuiltin="1"/>
    <cellStyle name="40% — akcent 2" xfId="10" builtinId="35" customBuiltin="1"/>
    <cellStyle name="40% — akcent 3" xfId="11" builtinId="39" customBuiltin="1"/>
    <cellStyle name="40% — akcent 4" xfId="12" builtinId="43" customBuiltin="1"/>
    <cellStyle name="40% — akcent 5" xfId="13" builtinId="47" customBuiltin="1"/>
    <cellStyle name="40% — akcent 6" xfId="14" builtinId="51" customBuiltin="1"/>
    <cellStyle name="60% — akcent 1" xfId="15" builtinId="32" customBuiltin="1"/>
    <cellStyle name="60% — akcent 2" xfId="16" builtinId="36" customBuiltin="1"/>
    <cellStyle name="60% — akcent 3" xfId="17" builtinId="40" customBuiltin="1"/>
    <cellStyle name="60% — akcent 4" xfId="18" builtinId="44" customBuiltin="1"/>
    <cellStyle name="60% — akcent 5" xfId="19" builtinId="48" customBuiltin="1"/>
    <cellStyle name="60% — akcent 6" xfId="20" builtinId="52" customBuiltin="1"/>
    <cellStyle name="Akcent 1" xfId="21" builtinId="29" customBuiltin="1"/>
    <cellStyle name="Akcent 2" xfId="22" builtinId="33" customBuiltin="1"/>
    <cellStyle name="Akcent 3" xfId="23" builtinId="37" customBuiltin="1"/>
    <cellStyle name="Akcent 4" xfId="24" builtinId="41" customBuiltin="1"/>
    <cellStyle name="Akcent 5" xfId="25" builtinId="45" customBuiltin="1"/>
    <cellStyle name="Akcent 6" xfId="26" builtinId="49" customBuiltin="1"/>
    <cellStyle name="Comma [0]_laroux" xfId="27"/>
    <cellStyle name="Comma_laroux" xfId="28"/>
    <cellStyle name="Currency [0]_laroux" xfId="29"/>
    <cellStyle name="Currency_laroux" xfId="30"/>
    <cellStyle name="Dane wejściowe" xfId="31" builtinId="20" customBuiltin="1"/>
    <cellStyle name="Dane wyjściowe" xfId="32" builtinId="21" customBuiltin="1"/>
    <cellStyle name="Dobry" xfId="33" builtinId="26" customBuiltin="1"/>
    <cellStyle name="Dziesiętny" xfId="51" builtinId="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y" xfId="40" builtinId="28" customBuiltin="1"/>
    <cellStyle name="Normal_laroux" xfId="41"/>
    <cellStyle name="normální_laroux" xfId="42"/>
    <cellStyle name="Normalny" xfId="0" builtinId="0"/>
    <cellStyle name="Normalny_Arkusz1" xfId="43"/>
    <cellStyle name="Obliczenia" xfId="44" builtinId="22" customBuiltin="1"/>
    <cellStyle name="Procentowy" xfId="52" builtinId="5"/>
    <cellStyle name="Suma" xfId="45" builtinId="25" customBuiltin="1"/>
    <cellStyle name="Tekst objaśnienia" xfId="46" builtinId="53" customBuiltin="1"/>
    <cellStyle name="Tekst ostrzeżenia" xfId="47" builtinId="11" customBuiltin="1"/>
    <cellStyle name="Tytuł" xfId="48" builtinId="15" customBuiltin="1"/>
    <cellStyle name="Uwaga" xfId="49" builtinId="10" customBuiltin="1"/>
    <cellStyle name="Zły" xfId="5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0"/>
  <sheetViews>
    <sheetView tabSelected="1" zoomScaleNormal="100" workbookViewId="0">
      <selection activeCell="H46" sqref="H46"/>
    </sheetView>
  </sheetViews>
  <sheetFormatPr defaultRowHeight="12.75"/>
  <cols>
    <col min="1" max="1" width="5.28515625" customWidth="1"/>
    <col min="2" max="2" width="7.5703125" style="1" customWidth="1"/>
    <col min="3" max="3" width="4.140625" style="1" customWidth="1"/>
    <col min="4" max="4" width="21.42578125" customWidth="1"/>
    <col min="5" max="5" width="11.7109375" style="27" customWidth="1"/>
    <col min="6" max="6" width="14" style="4" customWidth="1"/>
    <col min="7" max="7" width="9" style="12" customWidth="1"/>
    <col min="8" max="8" width="12.5703125" style="27" customWidth="1"/>
    <col min="9" max="9" width="13.42578125" style="4" customWidth="1"/>
    <col min="10" max="10" width="8.42578125" customWidth="1"/>
    <col min="11" max="11" width="11" style="4" customWidth="1"/>
    <col min="12" max="13" width="10.85546875" style="4" customWidth="1"/>
    <col min="14" max="14" width="8" style="4" customWidth="1"/>
    <col min="15" max="15" width="9" style="4" customWidth="1"/>
    <col min="16" max="16" width="11.85546875" style="27" customWidth="1"/>
    <col min="17" max="17" width="11.7109375" style="4" customWidth="1"/>
    <col min="18" max="18" width="8.5703125" style="12" customWidth="1"/>
    <col min="19" max="19" width="10" style="4" customWidth="1"/>
    <col min="20" max="20" width="7.7109375" style="4" customWidth="1"/>
    <col min="21" max="21" width="9.140625" style="4" customWidth="1"/>
    <col min="22" max="22" width="7.85546875" style="4" customWidth="1"/>
    <col min="23" max="23" width="8.140625" style="4" customWidth="1"/>
  </cols>
  <sheetData>
    <row r="1" spans="1:23" ht="15">
      <c r="A1" s="234" t="s">
        <v>182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5.75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>
      <c r="A3" s="238" t="s">
        <v>0</v>
      </c>
      <c r="B3" s="238" t="s">
        <v>1</v>
      </c>
      <c r="C3" s="241" t="s">
        <v>2</v>
      </c>
      <c r="D3" s="244" t="s">
        <v>3</v>
      </c>
      <c r="E3" s="247" t="s">
        <v>113</v>
      </c>
      <c r="F3" s="250" t="s">
        <v>96</v>
      </c>
      <c r="G3" s="235" t="s">
        <v>99</v>
      </c>
      <c r="H3" s="28"/>
      <c r="I3" s="15"/>
      <c r="J3" s="5"/>
      <c r="K3" s="15"/>
      <c r="L3" s="15"/>
      <c r="M3" s="9"/>
      <c r="N3" s="15"/>
      <c r="O3" s="20"/>
      <c r="P3" s="28"/>
      <c r="Q3" s="15"/>
      <c r="R3" s="13"/>
      <c r="S3" s="15"/>
      <c r="T3" s="15"/>
      <c r="U3" s="15"/>
      <c r="V3" s="15"/>
      <c r="W3" s="20"/>
    </row>
    <row r="4" spans="1:23">
      <c r="A4" s="239"/>
      <c r="B4" s="239"/>
      <c r="C4" s="242"/>
      <c r="D4" s="245"/>
      <c r="E4" s="248"/>
      <c r="F4" s="251"/>
      <c r="G4" s="236"/>
      <c r="H4" s="253" t="s">
        <v>4</v>
      </c>
      <c r="I4" s="254"/>
      <c r="J4" s="254"/>
      <c r="K4" s="254"/>
      <c r="L4" s="17"/>
      <c r="M4" s="17"/>
      <c r="N4" s="17"/>
      <c r="O4" s="21"/>
      <c r="P4" s="253" t="s">
        <v>106</v>
      </c>
      <c r="Q4" s="254"/>
      <c r="R4" s="254"/>
      <c r="S4" s="254"/>
      <c r="T4" s="17"/>
      <c r="U4" s="17"/>
      <c r="V4" s="17"/>
      <c r="W4" s="21"/>
    </row>
    <row r="5" spans="1:23" ht="13.5" thickBot="1">
      <c r="A5" s="239"/>
      <c r="B5" s="239"/>
      <c r="C5" s="242"/>
      <c r="D5" s="245"/>
      <c r="E5" s="248"/>
      <c r="F5" s="251"/>
      <c r="G5" s="236"/>
      <c r="H5" s="253" t="s">
        <v>100</v>
      </c>
      <c r="I5" s="254"/>
      <c r="J5" s="254"/>
      <c r="K5" s="254"/>
      <c r="L5" s="255" t="s">
        <v>101</v>
      </c>
      <c r="M5" s="255"/>
      <c r="N5" s="255"/>
      <c r="O5" s="256"/>
      <c r="P5" s="259" t="s">
        <v>107</v>
      </c>
      <c r="Q5" s="260"/>
      <c r="R5" s="260"/>
      <c r="S5" s="260"/>
      <c r="T5" s="257" t="s">
        <v>101</v>
      </c>
      <c r="U5" s="257"/>
      <c r="V5" s="257"/>
      <c r="W5" s="258"/>
    </row>
    <row r="6" spans="1:23" ht="76.5" customHeight="1" thickBot="1">
      <c r="A6" s="240"/>
      <c r="B6" s="240"/>
      <c r="C6" s="243"/>
      <c r="D6" s="246"/>
      <c r="E6" s="249"/>
      <c r="F6" s="252"/>
      <c r="G6" s="237"/>
      <c r="H6" s="29"/>
      <c r="I6" s="31" t="s">
        <v>96</v>
      </c>
      <c r="J6" s="10" t="s">
        <v>99</v>
      </c>
      <c r="K6" s="16" t="s">
        <v>102</v>
      </c>
      <c r="L6" s="18" t="s">
        <v>103</v>
      </c>
      <c r="M6" s="19" t="s">
        <v>104</v>
      </c>
      <c r="N6" s="19" t="s">
        <v>108</v>
      </c>
      <c r="O6" s="22" t="s">
        <v>105</v>
      </c>
      <c r="P6" s="29"/>
      <c r="Q6" s="31" t="s">
        <v>96</v>
      </c>
      <c r="R6" s="14" t="s">
        <v>99</v>
      </c>
      <c r="S6" s="23" t="s">
        <v>102</v>
      </c>
      <c r="T6" s="18" t="s">
        <v>103</v>
      </c>
      <c r="U6" s="19" t="s">
        <v>104</v>
      </c>
      <c r="V6" s="24" t="s">
        <v>109</v>
      </c>
      <c r="W6" s="22" t="s">
        <v>105</v>
      </c>
    </row>
    <row r="7" spans="1:23" ht="12" customHeight="1" thickBot="1">
      <c r="A7" s="26">
        <v>1</v>
      </c>
      <c r="B7" s="26">
        <v>2</v>
      </c>
      <c r="C7" s="26">
        <v>3</v>
      </c>
      <c r="D7" s="32">
        <v>4</v>
      </c>
      <c r="E7" s="26">
        <v>5</v>
      </c>
      <c r="F7" s="26">
        <v>6</v>
      </c>
      <c r="G7" s="33">
        <v>7</v>
      </c>
      <c r="H7" s="30">
        <v>8</v>
      </c>
      <c r="I7" s="33">
        <v>9</v>
      </c>
      <c r="J7" s="30">
        <v>10</v>
      </c>
      <c r="K7" s="33">
        <v>11</v>
      </c>
      <c r="L7" s="30">
        <v>12</v>
      </c>
      <c r="M7" s="33">
        <v>13</v>
      </c>
      <c r="N7" s="30">
        <v>14</v>
      </c>
      <c r="O7" s="33">
        <v>15</v>
      </c>
      <c r="P7" s="30">
        <v>16</v>
      </c>
      <c r="Q7" s="33">
        <v>17</v>
      </c>
      <c r="R7" s="30">
        <v>18</v>
      </c>
      <c r="S7" s="33">
        <v>19</v>
      </c>
      <c r="T7" s="30">
        <v>20</v>
      </c>
      <c r="U7" s="33">
        <v>21</v>
      </c>
      <c r="V7" s="30">
        <v>22</v>
      </c>
      <c r="W7" s="30">
        <v>23</v>
      </c>
    </row>
    <row r="8" spans="1:23" s="6" customFormat="1">
      <c r="A8" s="34" t="s">
        <v>126</v>
      </c>
      <c r="B8" s="70"/>
      <c r="C8" s="74"/>
      <c r="D8" s="74" t="s">
        <v>5</v>
      </c>
      <c r="E8" s="101">
        <f>SUM(H8+P8)</f>
        <v>15500</v>
      </c>
      <c r="F8" s="106">
        <f t="shared" ref="F8:W8" si="0">SUM(F9)</f>
        <v>9738.49</v>
      </c>
      <c r="G8" s="116">
        <f>SUM(F8/E8)</f>
        <v>0.62828967741935482</v>
      </c>
      <c r="H8" s="101">
        <f t="shared" si="0"/>
        <v>15500</v>
      </c>
      <c r="I8" s="106">
        <f t="shared" si="0"/>
        <v>9738.49</v>
      </c>
      <c r="J8" s="116">
        <f>SUM(I8/H8)</f>
        <v>0.62828967741935482</v>
      </c>
      <c r="K8" s="106">
        <f t="shared" si="0"/>
        <v>0</v>
      </c>
      <c r="L8" s="182">
        <f t="shared" si="0"/>
        <v>0</v>
      </c>
      <c r="M8" s="182">
        <f t="shared" si="0"/>
        <v>0</v>
      </c>
      <c r="N8" s="51">
        <f t="shared" si="0"/>
        <v>0</v>
      </c>
      <c r="O8" s="182">
        <f t="shared" si="0"/>
        <v>0</v>
      </c>
      <c r="P8" s="140">
        <f t="shared" si="0"/>
        <v>0</v>
      </c>
      <c r="Q8" s="182">
        <f t="shared" si="0"/>
        <v>0</v>
      </c>
      <c r="R8" s="111"/>
      <c r="S8" s="182">
        <f t="shared" si="0"/>
        <v>0</v>
      </c>
      <c r="T8" s="51">
        <f t="shared" si="0"/>
        <v>0</v>
      </c>
      <c r="U8" s="182">
        <f t="shared" si="0"/>
        <v>0</v>
      </c>
      <c r="V8" s="51">
        <f t="shared" si="0"/>
        <v>0</v>
      </c>
      <c r="W8" s="182">
        <f t="shared" si="0"/>
        <v>0</v>
      </c>
    </row>
    <row r="9" spans="1:23" s="7" customFormat="1">
      <c r="A9" s="35"/>
      <c r="B9" s="71" t="s">
        <v>146</v>
      </c>
      <c r="C9" s="72"/>
      <c r="D9" s="84" t="s">
        <v>70</v>
      </c>
      <c r="E9" s="102">
        <f t="shared" ref="E9:E57" si="1">SUM(H9+P9)</f>
        <v>15500</v>
      </c>
      <c r="F9" s="107">
        <f t="shared" ref="F9:F57" si="2">SUM(I9+Q9)</f>
        <v>9738.49</v>
      </c>
      <c r="G9" s="117">
        <f t="shared" ref="G9:G67" si="3">SUM(F9/E9)</f>
        <v>0.62828967741935482</v>
      </c>
      <c r="H9" s="121">
        <f>SUM(H10:H10)</f>
        <v>15500</v>
      </c>
      <c r="I9" s="160">
        <f>SUM(I10:I10)</f>
        <v>9738.49</v>
      </c>
      <c r="J9" s="117">
        <f t="shared" ref="J9:J67" si="4">SUM(I9/H9)</f>
        <v>0.62828967741935482</v>
      </c>
      <c r="K9" s="160">
        <f t="shared" ref="K9:Q9" si="5">SUM(K10:K10)</f>
        <v>0</v>
      </c>
      <c r="L9" s="183">
        <f t="shared" si="5"/>
        <v>0</v>
      </c>
      <c r="M9" s="183">
        <f t="shared" si="5"/>
        <v>0</v>
      </c>
      <c r="N9" s="52">
        <f t="shared" si="5"/>
        <v>0</v>
      </c>
      <c r="O9" s="183">
        <f t="shared" si="5"/>
        <v>0</v>
      </c>
      <c r="P9" s="141">
        <f t="shared" si="5"/>
        <v>0</v>
      </c>
      <c r="Q9" s="183">
        <f t="shared" si="5"/>
        <v>0</v>
      </c>
      <c r="R9" s="112"/>
      <c r="S9" s="183">
        <f>SUM(S10:S10)</f>
        <v>0</v>
      </c>
      <c r="T9" s="52">
        <f>SUM(T10:T10)</f>
        <v>0</v>
      </c>
      <c r="U9" s="183">
        <f>SUM(U10:U10)</f>
        <v>0</v>
      </c>
      <c r="V9" s="52">
        <f>SUM(V10:V10)</f>
        <v>0</v>
      </c>
      <c r="W9" s="183">
        <f>SUM(W10:W10)</f>
        <v>0</v>
      </c>
    </row>
    <row r="10" spans="1:23">
      <c r="A10" s="36"/>
      <c r="B10" s="36"/>
      <c r="C10" s="75" t="s">
        <v>7</v>
      </c>
      <c r="D10" s="85" t="s">
        <v>8</v>
      </c>
      <c r="E10" s="103">
        <f t="shared" si="1"/>
        <v>15500</v>
      </c>
      <c r="F10" s="108">
        <f t="shared" si="2"/>
        <v>9738.49</v>
      </c>
      <c r="G10" s="118">
        <f t="shared" si="3"/>
        <v>0.62828967741935482</v>
      </c>
      <c r="H10" s="122">
        <v>15500</v>
      </c>
      <c r="I10" s="161">
        <v>9738.49</v>
      </c>
      <c r="J10" s="118">
        <f t="shared" si="4"/>
        <v>0.62828967741935482</v>
      </c>
      <c r="K10" s="164"/>
      <c r="L10" s="184"/>
      <c r="M10" s="184"/>
      <c r="N10" s="53"/>
      <c r="O10" s="184"/>
      <c r="P10" s="142"/>
      <c r="Q10" s="184"/>
      <c r="R10" s="113"/>
      <c r="S10" s="184"/>
      <c r="T10" s="53"/>
      <c r="U10" s="184"/>
      <c r="V10" s="53"/>
      <c r="W10" s="184"/>
    </row>
    <row r="11" spans="1:23" s="6" customFormat="1">
      <c r="A11" s="37" t="s">
        <v>147</v>
      </c>
      <c r="B11" s="38"/>
      <c r="C11" s="76"/>
      <c r="D11" s="86" t="s">
        <v>9</v>
      </c>
      <c r="E11" s="104">
        <f t="shared" si="1"/>
        <v>240000</v>
      </c>
      <c r="F11" s="109">
        <f t="shared" si="2"/>
        <v>222586.66</v>
      </c>
      <c r="G11" s="119">
        <f t="shared" si="3"/>
        <v>0.92744441666666666</v>
      </c>
      <c r="H11" s="104">
        <f>SUM(H12)</f>
        <v>240000</v>
      </c>
      <c r="I11" s="109">
        <f t="shared" ref="I11:W12" si="6">SUM(I12)</f>
        <v>222586.66</v>
      </c>
      <c r="J11" s="119">
        <f t="shared" si="4"/>
        <v>0.92744441666666666</v>
      </c>
      <c r="K11" s="109">
        <f t="shared" si="6"/>
        <v>0</v>
      </c>
      <c r="L11" s="185">
        <f t="shared" si="6"/>
        <v>0</v>
      </c>
      <c r="M11" s="185">
        <f t="shared" si="6"/>
        <v>0</v>
      </c>
      <c r="N11" s="54">
        <f t="shared" si="6"/>
        <v>0</v>
      </c>
      <c r="O11" s="185">
        <f t="shared" si="6"/>
        <v>0</v>
      </c>
      <c r="P11" s="143">
        <f t="shared" si="6"/>
        <v>0</v>
      </c>
      <c r="Q11" s="185">
        <f t="shared" si="6"/>
        <v>0</v>
      </c>
      <c r="R11" s="114"/>
      <c r="S11" s="185">
        <f t="shared" si="6"/>
        <v>0</v>
      </c>
      <c r="T11" s="54">
        <f t="shared" si="6"/>
        <v>0</v>
      </c>
      <c r="U11" s="185">
        <f t="shared" si="6"/>
        <v>0</v>
      </c>
      <c r="V11" s="54">
        <f t="shared" si="6"/>
        <v>0</v>
      </c>
      <c r="W11" s="185">
        <f t="shared" si="6"/>
        <v>0</v>
      </c>
    </row>
    <row r="12" spans="1:23" s="7" customFormat="1">
      <c r="A12" s="35"/>
      <c r="B12" s="72" t="s">
        <v>10</v>
      </c>
      <c r="C12" s="72"/>
      <c r="D12" s="84" t="s">
        <v>6</v>
      </c>
      <c r="E12" s="102">
        <f t="shared" si="1"/>
        <v>240000</v>
      </c>
      <c r="F12" s="107">
        <f t="shared" si="2"/>
        <v>222586.66</v>
      </c>
      <c r="G12" s="117">
        <f t="shared" si="3"/>
        <v>0.92744441666666666</v>
      </c>
      <c r="H12" s="121">
        <f>SUM(H13)</f>
        <v>240000</v>
      </c>
      <c r="I12" s="160">
        <f t="shared" si="6"/>
        <v>222586.66</v>
      </c>
      <c r="J12" s="117">
        <f t="shared" si="4"/>
        <v>0.92744441666666666</v>
      </c>
      <c r="K12" s="160">
        <f t="shared" si="6"/>
        <v>0</v>
      </c>
      <c r="L12" s="183">
        <f t="shared" si="6"/>
        <v>0</v>
      </c>
      <c r="M12" s="183">
        <f t="shared" si="6"/>
        <v>0</v>
      </c>
      <c r="N12" s="52">
        <f t="shared" si="6"/>
        <v>0</v>
      </c>
      <c r="O12" s="183">
        <f t="shared" si="6"/>
        <v>0</v>
      </c>
      <c r="P12" s="141">
        <f t="shared" si="6"/>
        <v>0</v>
      </c>
      <c r="Q12" s="183">
        <f t="shared" si="6"/>
        <v>0</v>
      </c>
      <c r="R12" s="112"/>
      <c r="S12" s="183">
        <f t="shared" si="6"/>
        <v>0</v>
      </c>
      <c r="T12" s="52">
        <f t="shared" si="6"/>
        <v>0</v>
      </c>
      <c r="U12" s="183">
        <f t="shared" si="6"/>
        <v>0</v>
      </c>
      <c r="V12" s="52">
        <f t="shared" si="6"/>
        <v>0</v>
      </c>
      <c r="W12" s="183">
        <f t="shared" si="6"/>
        <v>0</v>
      </c>
    </row>
    <row r="13" spans="1:23">
      <c r="A13" s="36"/>
      <c r="B13" s="73"/>
      <c r="C13" s="75" t="s">
        <v>7</v>
      </c>
      <c r="D13" s="85" t="s">
        <v>8</v>
      </c>
      <c r="E13" s="103">
        <f t="shared" si="1"/>
        <v>240000</v>
      </c>
      <c r="F13" s="108">
        <f t="shared" si="2"/>
        <v>222586.66</v>
      </c>
      <c r="G13" s="118">
        <f t="shared" si="3"/>
        <v>0.92744441666666666</v>
      </c>
      <c r="H13" s="122">
        <v>240000</v>
      </c>
      <c r="I13" s="161">
        <v>222586.66</v>
      </c>
      <c r="J13" s="118">
        <f t="shared" si="4"/>
        <v>0.92744441666666666</v>
      </c>
      <c r="K13" s="164"/>
      <c r="L13" s="184"/>
      <c r="M13" s="184"/>
      <c r="N13" s="53"/>
      <c r="O13" s="184"/>
      <c r="P13" s="142"/>
      <c r="Q13" s="184"/>
      <c r="R13" s="113"/>
      <c r="S13" s="184"/>
      <c r="T13" s="53"/>
      <c r="U13" s="184"/>
      <c r="V13" s="53"/>
      <c r="W13" s="184"/>
    </row>
    <row r="14" spans="1:23" s="6" customFormat="1">
      <c r="A14" s="37" t="s">
        <v>148</v>
      </c>
      <c r="B14" s="38"/>
      <c r="C14" s="76"/>
      <c r="D14" s="87" t="s">
        <v>11</v>
      </c>
      <c r="E14" s="104">
        <f t="shared" si="1"/>
        <v>900</v>
      </c>
      <c r="F14" s="109">
        <f t="shared" si="2"/>
        <v>920</v>
      </c>
      <c r="G14" s="119">
        <f t="shared" si="3"/>
        <v>1.0222222222222221</v>
      </c>
      <c r="H14" s="123">
        <f>SUM(H15)</f>
        <v>900</v>
      </c>
      <c r="I14" s="162">
        <f t="shared" ref="I14:W15" si="7">SUM(I15)</f>
        <v>920</v>
      </c>
      <c r="J14" s="119">
        <f t="shared" si="4"/>
        <v>1.0222222222222221</v>
      </c>
      <c r="K14" s="162">
        <f t="shared" si="7"/>
        <v>0</v>
      </c>
      <c r="L14" s="186">
        <f t="shared" si="7"/>
        <v>0</v>
      </c>
      <c r="M14" s="186">
        <f t="shared" si="7"/>
        <v>0</v>
      </c>
      <c r="N14" s="55">
        <f t="shared" si="7"/>
        <v>0</v>
      </c>
      <c r="O14" s="186">
        <f t="shared" si="7"/>
        <v>0</v>
      </c>
      <c r="P14" s="144">
        <f t="shared" si="7"/>
        <v>0</v>
      </c>
      <c r="Q14" s="186">
        <f t="shared" si="7"/>
        <v>0</v>
      </c>
      <c r="R14" s="114"/>
      <c r="S14" s="186">
        <f t="shared" si="7"/>
        <v>0</v>
      </c>
      <c r="T14" s="55">
        <f t="shared" si="7"/>
        <v>0</v>
      </c>
      <c r="U14" s="186">
        <f t="shared" si="7"/>
        <v>0</v>
      </c>
      <c r="V14" s="55">
        <f t="shared" si="7"/>
        <v>0</v>
      </c>
      <c r="W14" s="186">
        <f t="shared" si="7"/>
        <v>0</v>
      </c>
    </row>
    <row r="15" spans="1:23" s="7" customFormat="1">
      <c r="A15" s="35"/>
      <c r="B15" s="71" t="s">
        <v>149</v>
      </c>
      <c r="C15" s="72"/>
      <c r="D15" s="84" t="s">
        <v>6</v>
      </c>
      <c r="E15" s="102">
        <f t="shared" si="1"/>
        <v>900</v>
      </c>
      <c r="F15" s="107">
        <f t="shared" si="2"/>
        <v>920</v>
      </c>
      <c r="G15" s="117">
        <f t="shared" si="3"/>
        <v>1.0222222222222221</v>
      </c>
      <c r="H15" s="121">
        <f>SUM(H16)</f>
        <v>900</v>
      </c>
      <c r="I15" s="160">
        <f t="shared" si="7"/>
        <v>920</v>
      </c>
      <c r="J15" s="117">
        <f t="shared" si="4"/>
        <v>1.0222222222222221</v>
      </c>
      <c r="K15" s="160">
        <f t="shared" si="7"/>
        <v>0</v>
      </c>
      <c r="L15" s="183">
        <f t="shared" si="7"/>
        <v>0</v>
      </c>
      <c r="M15" s="183">
        <f t="shared" si="7"/>
        <v>0</v>
      </c>
      <c r="N15" s="52">
        <f t="shared" si="7"/>
        <v>0</v>
      </c>
      <c r="O15" s="183">
        <f t="shared" si="7"/>
        <v>0</v>
      </c>
      <c r="P15" s="141">
        <f t="shared" si="7"/>
        <v>0</v>
      </c>
      <c r="Q15" s="183">
        <f t="shared" si="7"/>
        <v>0</v>
      </c>
      <c r="R15" s="112"/>
      <c r="S15" s="183">
        <f t="shared" si="7"/>
        <v>0</v>
      </c>
      <c r="T15" s="52">
        <f t="shared" si="7"/>
        <v>0</v>
      </c>
      <c r="U15" s="183">
        <f t="shared" si="7"/>
        <v>0</v>
      </c>
      <c r="V15" s="52">
        <f t="shared" si="7"/>
        <v>0</v>
      </c>
      <c r="W15" s="183">
        <f t="shared" si="7"/>
        <v>0</v>
      </c>
    </row>
    <row r="16" spans="1:23">
      <c r="A16" s="36"/>
      <c r="B16" s="36"/>
      <c r="C16" s="75" t="s">
        <v>12</v>
      </c>
      <c r="D16" s="85" t="s">
        <v>13</v>
      </c>
      <c r="E16" s="103">
        <f t="shared" si="1"/>
        <v>900</v>
      </c>
      <c r="F16" s="108">
        <f t="shared" si="2"/>
        <v>920</v>
      </c>
      <c r="G16" s="118">
        <f t="shared" si="3"/>
        <v>1.0222222222222221</v>
      </c>
      <c r="H16" s="122">
        <v>900</v>
      </c>
      <c r="I16" s="161">
        <v>920</v>
      </c>
      <c r="J16" s="118">
        <f t="shared" si="4"/>
        <v>1.0222222222222221</v>
      </c>
      <c r="K16" s="164"/>
      <c r="L16" s="187"/>
      <c r="M16" s="184"/>
      <c r="N16" s="53"/>
      <c r="O16" s="184"/>
      <c r="P16" s="142"/>
      <c r="Q16" s="184"/>
      <c r="R16" s="113"/>
      <c r="S16" s="184"/>
      <c r="T16" s="53"/>
      <c r="U16" s="184"/>
      <c r="V16" s="53"/>
      <c r="W16" s="184"/>
    </row>
    <row r="17" spans="1:23" s="6" customFormat="1">
      <c r="A17" s="38">
        <v>600</v>
      </c>
      <c r="B17" s="38"/>
      <c r="C17" s="76"/>
      <c r="D17" s="87" t="s">
        <v>14</v>
      </c>
      <c r="E17" s="104">
        <f t="shared" si="1"/>
        <v>3737865</v>
      </c>
      <c r="F17" s="109">
        <f t="shared" si="2"/>
        <v>3723142.06</v>
      </c>
      <c r="G17" s="119">
        <f t="shared" si="3"/>
        <v>0.99606113650439487</v>
      </c>
      <c r="H17" s="123">
        <f>SUM(H18+H25)</f>
        <v>1700839</v>
      </c>
      <c r="I17" s="162">
        <f>SUM(I18+I25)</f>
        <v>1686550.5300000003</v>
      </c>
      <c r="J17" s="119">
        <f t="shared" si="4"/>
        <v>0.99159916370685308</v>
      </c>
      <c r="K17" s="162">
        <f t="shared" ref="K17:Q17" si="8">SUM(K18+K25)</f>
        <v>0</v>
      </c>
      <c r="L17" s="186">
        <f t="shared" si="8"/>
        <v>0</v>
      </c>
      <c r="M17" s="186">
        <f t="shared" si="8"/>
        <v>0</v>
      </c>
      <c r="N17" s="55">
        <f t="shared" si="8"/>
        <v>0</v>
      </c>
      <c r="O17" s="186">
        <f t="shared" si="8"/>
        <v>0</v>
      </c>
      <c r="P17" s="144">
        <f t="shared" si="8"/>
        <v>2037026</v>
      </c>
      <c r="Q17" s="186">
        <f t="shared" si="8"/>
        <v>2036591.5299999998</v>
      </c>
      <c r="R17" s="114">
        <f t="shared" ref="R17:R67" si="9">SUM(Q17/P17)</f>
        <v>0.99978671357164794</v>
      </c>
      <c r="S17" s="186">
        <f>SUM(S18+S25)</f>
        <v>0</v>
      </c>
      <c r="T17" s="55">
        <f>SUM(T18+T25)</f>
        <v>0</v>
      </c>
      <c r="U17" s="186">
        <f>SUM(U18+U25)</f>
        <v>0</v>
      </c>
      <c r="V17" s="55">
        <f>SUM(V18+V25)</f>
        <v>0</v>
      </c>
      <c r="W17" s="186">
        <f>SUM(W18+W25)</f>
        <v>0</v>
      </c>
    </row>
    <row r="18" spans="1:23" s="7" customFormat="1">
      <c r="A18" s="35"/>
      <c r="B18" s="35">
        <v>60014</v>
      </c>
      <c r="C18" s="72"/>
      <c r="D18" s="84" t="s">
        <v>15</v>
      </c>
      <c r="E18" s="102">
        <f t="shared" si="1"/>
        <v>2066072</v>
      </c>
      <c r="F18" s="107">
        <f t="shared" si="2"/>
        <v>2068600.5699999998</v>
      </c>
      <c r="G18" s="117">
        <f t="shared" si="3"/>
        <v>1.0012238537669549</v>
      </c>
      <c r="H18" s="124">
        <f>SUM(H19:H24)</f>
        <v>36000</v>
      </c>
      <c r="I18" s="163">
        <f>SUM(I19:I24)</f>
        <v>40528</v>
      </c>
      <c r="J18" s="117">
        <f t="shared" si="4"/>
        <v>1.1257777777777778</v>
      </c>
      <c r="K18" s="163">
        <f t="shared" ref="K18:Q18" si="10">SUM(K19:K24)</f>
        <v>0</v>
      </c>
      <c r="L18" s="188">
        <f t="shared" si="10"/>
        <v>0</v>
      </c>
      <c r="M18" s="188">
        <f t="shared" si="10"/>
        <v>0</v>
      </c>
      <c r="N18" s="56">
        <f t="shared" si="10"/>
        <v>0</v>
      </c>
      <c r="O18" s="188">
        <f t="shared" si="10"/>
        <v>0</v>
      </c>
      <c r="P18" s="145">
        <f t="shared" si="10"/>
        <v>2030072</v>
      </c>
      <c r="Q18" s="188">
        <f t="shared" si="10"/>
        <v>2028072.5699999998</v>
      </c>
      <c r="R18" s="112">
        <f t="shared" si="9"/>
        <v>0.99901509404592537</v>
      </c>
      <c r="S18" s="188">
        <f>SUM(S19:S24)</f>
        <v>0</v>
      </c>
      <c r="T18" s="56">
        <f>SUM(T19:T24)</f>
        <v>0</v>
      </c>
      <c r="U18" s="188">
        <f>SUM(U19:U24)</f>
        <v>0</v>
      </c>
      <c r="V18" s="56">
        <f>SUM(V19:V24)</f>
        <v>0</v>
      </c>
      <c r="W18" s="188">
        <f>SUM(W19:W24)</f>
        <v>0</v>
      </c>
    </row>
    <row r="19" spans="1:23">
      <c r="A19" s="36"/>
      <c r="B19" s="36"/>
      <c r="C19" s="77" t="s">
        <v>16</v>
      </c>
      <c r="D19" s="85" t="s">
        <v>133</v>
      </c>
      <c r="E19" s="103">
        <f t="shared" si="1"/>
        <v>36000</v>
      </c>
      <c r="F19" s="108">
        <f>SUM(I19+Q19)</f>
        <v>36000</v>
      </c>
      <c r="G19" s="118">
        <f>SUM(F19/E19)</f>
        <v>1</v>
      </c>
      <c r="H19" s="125">
        <v>36000</v>
      </c>
      <c r="I19" s="164">
        <v>36000</v>
      </c>
      <c r="J19" s="118">
        <f t="shared" si="4"/>
        <v>1</v>
      </c>
      <c r="K19" s="164"/>
      <c r="L19" s="184"/>
      <c r="M19" s="184"/>
      <c r="N19" s="53"/>
      <c r="O19" s="184"/>
      <c r="P19" s="142"/>
      <c r="Q19" s="184"/>
      <c r="R19" s="113"/>
      <c r="S19" s="184"/>
      <c r="T19" s="53"/>
      <c r="U19" s="184"/>
      <c r="V19" s="53"/>
      <c r="W19" s="184"/>
    </row>
    <row r="20" spans="1:23">
      <c r="A20" s="36"/>
      <c r="B20" s="36"/>
      <c r="C20" s="77" t="s">
        <v>7</v>
      </c>
      <c r="D20" s="85" t="s">
        <v>8</v>
      </c>
      <c r="E20" s="103">
        <f t="shared" si="1"/>
        <v>0</v>
      </c>
      <c r="F20" s="108">
        <f>SUM(I20+Q20)</f>
        <v>4200</v>
      </c>
      <c r="G20" s="118"/>
      <c r="H20" s="125">
        <v>0</v>
      </c>
      <c r="I20" s="164">
        <v>4200</v>
      </c>
      <c r="J20" s="118"/>
      <c r="K20" s="164"/>
      <c r="L20" s="184"/>
      <c r="M20" s="184"/>
      <c r="N20" s="53"/>
      <c r="O20" s="184"/>
      <c r="P20" s="142"/>
      <c r="Q20" s="184"/>
      <c r="R20" s="113"/>
      <c r="S20" s="184"/>
      <c r="T20" s="53"/>
      <c r="U20" s="184"/>
      <c r="V20" s="53"/>
      <c r="W20" s="184"/>
    </row>
    <row r="21" spans="1:23">
      <c r="A21" s="36"/>
      <c r="B21" s="36"/>
      <c r="C21" s="75" t="s">
        <v>65</v>
      </c>
      <c r="D21" s="85" t="s">
        <v>137</v>
      </c>
      <c r="E21" s="103">
        <f t="shared" si="1"/>
        <v>0</v>
      </c>
      <c r="F21" s="108">
        <f t="shared" si="2"/>
        <v>328</v>
      </c>
      <c r="G21" s="118"/>
      <c r="H21" s="125">
        <v>0</v>
      </c>
      <c r="I21" s="164">
        <v>328</v>
      </c>
      <c r="J21" s="118"/>
      <c r="K21" s="164"/>
      <c r="L21" s="184"/>
      <c r="M21" s="184"/>
      <c r="N21" s="53"/>
      <c r="O21" s="184"/>
      <c r="P21" s="142"/>
      <c r="Q21" s="184"/>
      <c r="R21" s="113"/>
      <c r="S21" s="184"/>
      <c r="T21" s="53"/>
      <c r="U21" s="184"/>
      <c r="V21" s="53"/>
      <c r="W21" s="184"/>
    </row>
    <row r="22" spans="1:23">
      <c r="A22" s="36"/>
      <c r="B22" s="36"/>
      <c r="C22" s="75" t="s">
        <v>19</v>
      </c>
      <c r="D22" s="85" t="s">
        <v>123</v>
      </c>
      <c r="E22" s="103">
        <f t="shared" si="1"/>
        <v>1004113</v>
      </c>
      <c r="F22" s="108">
        <f t="shared" si="2"/>
        <v>1002513.57</v>
      </c>
      <c r="G22" s="118">
        <f t="shared" si="3"/>
        <v>0.9984071215092325</v>
      </c>
      <c r="H22" s="125"/>
      <c r="I22" s="164"/>
      <c r="J22" s="118"/>
      <c r="K22" s="164"/>
      <c r="L22" s="184"/>
      <c r="M22" s="184"/>
      <c r="N22" s="53"/>
      <c r="O22" s="184"/>
      <c r="P22" s="146">
        <v>1004113</v>
      </c>
      <c r="Q22" s="227">
        <v>1002513.57</v>
      </c>
      <c r="R22" s="113">
        <f t="shared" si="9"/>
        <v>0.9984071215092325</v>
      </c>
      <c r="S22" s="227"/>
      <c r="T22" s="53"/>
      <c r="U22" s="184"/>
      <c r="V22" s="53"/>
      <c r="W22" s="227"/>
    </row>
    <row r="23" spans="1:23">
      <c r="A23" s="36"/>
      <c r="B23" s="36"/>
      <c r="C23" s="75" t="s">
        <v>127</v>
      </c>
      <c r="D23" s="85" t="s">
        <v>130</v>
      </c>
      <c r="E23" s="103">
        <f t="shared" si="1"/>
        <v>1025559</v>
      </c>
      <c r="F23" s="108">
        <f t="shared" si="2"/>
        <v>1025559</v>
      </c>
      <c r="G23" s="118">
        <f t="shared" si="3"/>
        <v>1</v>
      </c>
      <c r="H23" s="125"/>
      <c r="I23" s="164"/>
      <c r="J23" s="118"/>
      <c r="K23" s="164"/>
      <c r="L23" s="184"/>
      <c r="M23" s="184"/>
      <c r="N23" s="53"/>
      <c r="O23" s="184"/>
      <c r="P23" s="146">
        <v>1025559</v>
      </c>
      <c r="Q23" s="227">
        <v>1025559</v>
      </c>
      <c r="R23" s="113">
        <f t="shared" si="9"/>
        <v>1</v>
      </c>
      <c r="S23" s="227"/>
      <c r="T23" s="53"/>
      <c r="U23" s="184"/>
      <c r="V23" s="53"/>
      <c r="W23" s="227"/>
    </row>
    <row r="24" spans="1:23">
      <c r="A24" s="36"/>
      <c r="B24" s="36"/>
      <c r="C24" s="75" t="s">
        <v>183</v>
      </c>
      <c r="D24" s="85" t="s">
        <v>184</v>
      </c>
      <c r="E24" s="103">
        <f t="shared" si="1"/>
        <v>400</v>
      </c>
      <c r="F24" s="108">
        <f t="shared" si="2"/>
        <v>0</v>
      </c>
      <c r="G24" s="118">
        <f t="shared" si="3"/>
        <v>0</v>
      </c>
      <c r="H24" s="125"/>
      <c r="I24" s="164"/>
      <c r="J24" s="118"/>
      <c r="K24" s="164"/>
      <c r="L24" s="184"/>
      <c r="M24" s="184"/>
      <c r="N24" s="53"/>
      <c r="O24" s="184"/>
      <c r="P24" s="146">
        <v>400</v>
      </c>
      <c r="Q24" s="227">
        <v>0</v>
      </c>
      <c r="R24" s="113">
        <f t="shared" si="9"/>
        <v>0</v>
      </c>
      <c r="S24" s="227"/>
      <c r="T24" s="53"/>
      <c r="U24" s="184"/>
      <c r="V24" s="53"/>
      <c r="W24" s="227">
        <v>0</v>
      </c>
    </row>
    <row r="25" spans="1:23" s="7" customFormat="1">
      <c r="A25" s="35"/>
      <c r="B25" s="35">
        <v>60095</v>
      </c>
      <c r="C25" s="72"/>
      <c r="D25" s="84" t="s">
        <v>70</v>
      </c>
      <c r="E25" s="102">
        <f t="shared" si="1"/>
        <v>1671793</v>
      </c>
      <c r="F25" s="107">
        <f t="shared" si="2"/>
        <v>1654541.4900000002</v>
      </c>
      <c r="G25" s="117">
        <f t="shared" si="3"/>
        <v>0.9896808336917311</v>
      </c>
      <c r="H25" s="121">
        <f>SUM(H26:H32)</f>
        <v>1664839</v>
      </c>
      <c r="I25" s="160">
        <f>SUM(I26:I32)</f>
        <v>1646022.5300000003</v>
      </c>
      <c r="J25" s="117">
        <f t="shared" si="4"/>
        <v>0.98869772392405531</v>
      </c>
      <c r="K25" s="160">
        <f t="shared" ref="K25:P25" si="11">SUM(K26:K32)</f>
        <v>0</v>
      </c>
      <c r="L25" s="183">
        <f t="shared" si="11"/>
        <v>0</v>
      </c>
      <c r="M25" s="183">
        <f t="shared" si="11"/>
        <v>0</v>
      </c>
      <c r="N25" s="52">
        <f t="shared" si="11"/>
        <v>0</v>
      </c>
      <c r="O25" s="183">
        <f t="shared" si="11"/>
        <v>0</v>
      </c>
      <c r="P25" s="141">
        <f t="shared" si="11"/>
        <v>6954</v>
      </c>
      <c r="Q25" s="183">
        <f>SUM(Q26:Q32)</f>
        <v>8518.9599999999991</v>
      </c>
      <c r="R25" s="112">
        <f>SUM(Q25/P25)</f>
        <v>1.2250445786597641</v>
      </c>
      <c r="S25" s="183">
        <f>SUM(S26:S32)</f>
        <v>0</v>
      </c>
      <c r="T25" s="52">
        <f>SUM(T26:T32)</f>
        <v>0</v>
      </c>
      <c r="U25" s="183">
        <f>SUM(U26:U32)</f>
        <v>0</v>
      </c>
      <c r="V25" s="52">
        <f>SUM(V26:V32)</f>
        <v>0</v>
      </c>
      <c r="W25" s="183">
        <f>SUM(W26:W32)</f>
        <v>0</v>
      </c>
    </row>
    <row r="26" spans="1:23">
      <c r="A26" s="36"/>
      <c r="B26" s="36"/>
      <c r="C26" s="75" t="s">
        <v>22</v>
      </c>
      <c r="D26" s="85" t="s">
        <v>23</v>
      </c>
      <c r="E26" s="103">
        <f t="shared" si="1"/>
        <v>1545141</v>
      </c>
      <c r="F26" s="108">
        <f t="shared" si="2"/>
        <v>1539405</v>
      </c>
      <c r="G26" s="118">
        <f t="shared" si="3"/>
        <v>0.99628771743161304</v>
      </c>
      <c r="H26" s="122">
        <v>1545141</v>
      </c>
      <c r="I26" s="161">
        <v>1539405</v>
      </c>
      <c r="J26" s="118">
        <f t="shared" si="4"/>
        <v>0.99628771743161304</v>
      </c>
      <c r="K26" s="164"/>
      <c r="L26" s="184"/>
      <c r="M26" s="184"/>
      <c r="N26" s="53"/>
      <c r="O26" s="184"/>
      <c r="P26" s="142">
        <v>0</v>
      </c>
      <c r="Q26" s="184"/>
      <c r="R26" s="113"/>
      <c r="S26" s="184"/>
      <c r="T26" s="53"/>
      <c r="U26" s="184"/>
      <c r="V26" s="53"/>
      <c r="W26" s="184"/>
    </row>
    <row r="27" spans="1:23">
      <c r="A27" s="36"/>
      <c r="B27" s="36"/>
      <c r="C27" s="75" t="s">
        <v>12</v>
      </c>
      <c r="D27" s="85" t="s">
        <v>13</v>
      </c>
      <c r="E27" s="103">
        <f t="shared" si="1"/>
        <v>46035</v>
      </c>
      <c r="F27" s="108">
        <f t="shared" si="2"/>
        <v>32818.35</v>
      </c>
      <c r="G27" s="118">
        <f t="shared" si="3"/>
        <v>0.7128999674160964</v>
      </c>
      <c r="H27" s="122">
        <v>46035</v>
      </c>
      <c r="I27" s="161">
        <v>32818.35</v>
      </c>
      <c r="J27" s="118">
        <f t="shared" si="4"/>
        <v>0.7128999674160964</v>
      </c>
      <c r="K27" s="164"/>
      <c r="L27" s="187"/>
      <c r="M27" s="184"/>
      <c r="N27" s="53"/>
      <c r="O27" s="184"/>
      <c r="P27" s="142">
        <v>0</v>
      </c>
      <c r="Q27" s="184"/>
      <c r="R27" s="113"/>
      <c r="S27" s="184"/>
      <c r="T27" s="53"/>
      <c r="U27" s="184"/>
      <c r="V27" s="53"/>
      <c r="W27" s="184"/>
    </row>
    <row r="28" spans="1:23">
      <c r="A28" s="36"/>
      <c r="B28" s="36"/>
      <c r="C28" s="75" t="s">
        <v>67</v>
      </c>
      <c r="D28" s="85" t="s">
        <v>68</v>
      </c>
      <c r="E28" s="103">
        <f t="shared" si="1"/>
        <v>6954</v>
      </c>
      <c r="F28" s="108">
        <f t="shared" si="2"/>
        <v>8518.9599999999991</v>
      </c>
      <c r="G28" s="118">
        <f t="shared" si="3"/>
        <v>1.2250445786597641</v>
      </c>
      <c r="H28" s="122"/>
      <c r="I28" s="161"/>
      <c r="J28" s="118"/>
      <c r="K28" s="164"/>
      <c r="L28" s="187"/>
      <c r="M28" s="184"/>
      <c r="N28" s="53"/>
      <c r="O28" s="184"/>
      <c r="P28" s="142">
        <v>6954</v>
      </c>
      <c r="Q28" s="184">
        <v>8518.9599999999991</v>
      </c>
      <c r="R28" s="113">
        <f>SUM(Q28/P28)</f>
        <v>1.2250445786597641</v>
      </c>
      <c r="S28" s="184"/>
      <c r="T28" s="53"/>
      <c r="U28" s="184"/>
      <c r="V28" s="53"/>
      <c r="W28" s="184"/>
    </row>
    <row r="29" spans="1:23">
      <c r="A29" s="36"/>
      <c r="B29" s="36"/>
      <c r="C29" s="75" t="s">
        <v>32</v>
      </c>
      <c r="D29" s="85" t="s">
        <v>33</v>
      </c>
      <c r="E29" s="103">
        <f t="shared" si="1"/>
        <v>399</v>
      </c>
      <c r="F29" s="108">
        <f t="shared" si="2"/>
        <v>1441.31</v>
      </c>
      <c r="G29" s="118">
        <f t="shared" si="3"/>
        <v>3.6123057644110275</v>
      </c>
      <c r="H29" s="122">
        <v>399</v>
      </c>
      <c r="I29" s="161">
        <v>1441.31</v>
      </c>
      <c r="J29" s="118">
        <f t="shared" si="4"/>
        <v>3.6123057644110275</v>
      </c>
      <c r="K29" s="164"/>
      <c r="L29" s="184"/>
      <c r="M29" s="184"/>
      <c r="N29" s="53"/>
      <c r="O29" s="184"/>
      <c r="P29" s="142">
        <v>0</v>
      </c>
      <c r="Q29" s="184"/>
      <c r="R29" s="113"/>
      <c r="S29" s="184"/>
      <c r="T29" s="53"/>
      <c r="U29" s="184"/>
      <c r="V29" s="53"/>
      <c r="W29" s="184"/>
    </row>
    <row r="30" spans="1:23">
      <c r="A30" s="36"/>
      <c r="B30" s="36"/>
      <c r="C30" s="75" t="s">
        <v>7</v>
      </c>
      <c r="D30" s="85" t="s">
        <v>8</v>
      </c>
      <c r="E30" s="103">
        <f t="shared" si="1"/>
        <v>40000</v>
      </c>
      <c r="F30" s="108">
        <f t="shared" si="2"/>
        <v>38664.089999999997</v>
      </c>
      <c r="G30" s="118">
        <f t="shared" si="3"/>
        <v>0.96660224999999989</v>
      </c>
      <c r="H30" s="122">
        <v>40000</v>
      </c>
      <c r="I30" s="161">
        <v>38664.089999999997</v>
      </c>
      <c r="J30" s="118">
        <f t="shared" si="4"/>
        <v>0.96660224999999989</v>
      </c>
      <c r="K30" s="164"/>
      <c r="L30" s="184"/>
      <c r="M30" s="184"/>
      <c r="N30" s="53"/>
      <c r="O30" s="184"/>
      <c r="P30" s="142">
        <v>0</v>
      </c>
      <c r="Q30" s="184"/>
      <c r="R30" s="113"/>
      <c r="S30" s="184"/>
      <c r="T30" s="53"/>
      <c r="U30" s="184"/>
      <c r="V30" s="53"/>
      <c r="W30" s="184"/>
    </row>
    <row r="31" spans="1:23">
      <c r="A31" s="36"/>
      <c r="B31" s="36"/>
      <c r="C31" s="75" t="s">
        <v>90</v>
      </c>
      <c r="D31" s="85" t="s">
        <v>135</v>
      </c>
      <c r="E31" s="103">
        <f t="shared" si="1"/>
        <v>12000</v>
      </c>
      <c r="F31" s="108">
        <f t="shared" si="2"/>
        <v>12000</v>
      </c>
      <c r="G31" s="118">
        <f t="shared" si="3"/>
        <v>1</v>
      </c>
      <c r="H31" s="122">
        <v>12000</v>
      </c>
      <c r="I31" s="161">
        <v>12000</v>
      </c>
      <c r="J31" s="118">
        <f t="shared" si="4"/>
        <v>1</v>
      </c>
      <c r="K31" s="164"/>
      <c r="L31" s="184"/>
      <c r="M31" s="184"/>
      <c r="N31" s="53"/>
      <c r="O31" s="184"/>
      <c r="P31" s="142">
        <v>0</v>
      </c>
      <c r="Q31" s="184"/>
      <c r="R31" s="113"/>
      <c r="S31" s="184"/>
      <c r="T31" s="53"/>
      <c r="U31" s="184"/>
      <c r="V31" s="53"/>
      <c r="W31" s="184"/>
    </row>
    <row r="32" spans="1:23">
      <c r="A32" s="36"/>
      <c r="B32" s="36"/>
      <c r="C32" s="75" t="s">
        <v>17</v>
      </c>
      <c r="D32" s="85" t="s">
        <v>124</v>
      </c>
      <c r="E32" s="103">
        <f t="shared" si="1"/>
        <v>21264</v>
      </c>
      <c r="F32" s="108">
        <f t="shared" si="2"/>
        <v>21693.78</v>
      </c>
      <c r="G32" s="118">
        <f t="shared" si="3"/>
        <v>1.0202116252821669</v>
      </c>
      <c r="H32" s="122">
        <v>21264</v>
      </c>
      <c r="I32" s="161">
        <v>21693.78</v>
      </c>
      <c r="J32" s="118">
        <f t="shared" si="4"/>
        <v>1.0202116252821669</v>
      </c>
      <c r="K32" s="164"/>
      <c r="L32" s="184"/>
      <c r="M32" s="184"/>
      <c r="N32" s="53"/>
      <c r="O32" s="187"/>
      <c r="P32" s="142">
        <v>0</v>
      </c>
      <c r="Q32" s="184"/>
      <c r="R32" s="113"/>
      <c r="S32" s="184"/>
      <c r="T32" s="53"/>
      <c r="U32" s="184"/>
      <c r="V32" s="53"/>
      <c r="W32" s="184"/>
    </row>
    <row r="33" spans="1:23" s="6" customFormat="1">
      <c r="A33" s="38">
        <v>700</v>
      </c>
      <c r="B33" s="38"/>
      <c r="C33" s="76"/>
      <c r="D33" s="87" t="s">
        <v>26</v>
      </c>
      <c r="E33" s="104">
        <f t="shared" si="1"/>
        <v>538383</v>
      </c>
      <c r="F33" s="109">
        <f t="shared" si="2"/>
        <v>550767.93000000005</v>
      </c>
      <c r="G33" s="119">
        <f t="shared" si="3"/>
        <v>1.0230039395746151</v>
      </c>
      <c r="H33" s="123">
        <f t="shared" ref="H33:W33" si="12">SUM(H34)</f>
        <v>497913</v>
      </c>
      <c r="I33" s="162">
        <f t="shared" si="12"/>
        <v>510307.93000000005</v>
      </c>
      <c r="J33" s="119">
        <f t="shared" si="4"/>
        <v>1.0248937665817122</v>
      </c>
      <c r="K33" s="162">
        <f t="shared" si="12"/>
        <v>0</v>
      </c>
      <c r="L33" s="186">
        <f t="shared" si="12"/>
        <v>0</v>
      </c>
      <c r="M33" s="186">
        <f t="shared" si="12"/>
        <v>95028.45</v>
      </c>
      <c r="N33" s="55">
        <f t="shared" si="12"/>
        <v>0</v>
      </c>
      <c r="O33" s="186">
        <f t="shared" si="12"/>
        <v>0</v>
      </c>
      <c r="P33" s="144">
        <f t="shared" si="12"/>
        <v>40470</v>
      </c>
      <c r="Q33" s="186">
        <f t="shared" si="12"/>
        <v>40460</v>
      </c>
      <c r="R33" s="114">
        <f t="shared" si="9"/>
        <v>0.9997529033852236</v>
      </c>
      <c r="S33" s="186">
        <f t="shared" si="12"/>
        <v>0</v>
      </c>
      <c r="T33" s="55">
        <f t="shared" si="12"/>
        <v>0</v>
      </c>
      <c r="U33" s="186">
        <f t="shared" si="12"/>
        <v>0</v>
      </c>
      <c r="V33" s="55">
        <f t="shared" si="12"/>
        <v>0</v>
      </c>
      <c r="W33" s="186">
        <f t="shared" si="12"/>
        <v>10460</v>
      </c>
    </row>
    <row r="34" spans="1:23" s="7" customFormat="1">
      <c r="A34" s="35"/>
      <c r="B34" s="35">
        <v>70005</v>
      </c>
      <c r="C34" s="72"/>
      <c r="D34" s="84" t="s">
        <v>155</v>
      </c>
      <c r="E34" s="102">
        <f t="shared" si="1"/>
        <v>538383</v>
      </c>
      <c r="F34" s="107">
        <f t="shared" si="2"/>
        <v>550767.93000000005</v>
      </c>
      <c r="G34" s="117">
        <f t="shared" si="3"/>
        <v>1.0230039395746151</v>
      </c>
      <c r="H34" s="124">
        <f>SUM(H35:H42)</f>
        <v>497913</v>
      </c>
      <c r="I34" s="163">
        <f>SUM(I35:I42)</f>
        <v>510307.93000000005</v>
      </c>
      <c r="J34" s="117">
        <f t="shared" si="4"/>
        <v>1.0248937665817122</v>
      </c>
      <c r="K34" s="163">
        <f t="shared" ref="K34:Q34" si="13">SUM(K35:K42)</f>
        <v>0</v>
      </c>
      <c r="L34" s="188">
        <f t="shared" si="13"/>
        <v>0</v>
      </c>
      <c r="M34" s="188">
        <f t="shared" si="13"/>
        <v>95028.45</v>
      </c>
      <c r="N34" s="56">
        <f t="shared" si="13"/>
        <v>0</v>
      </c>
      <c r="O34" s="188">
        <f t="shared" si="13"/>
        <v>0</v>
      </c>
      <c r="P34" s="145">
        <f t="shared" si="13"/>
        <v>40470</v>
      </c>
      <c r="Q34" s="188">
        <f t="shared" si="13"/>
        <v>40460</v>
      </c>
      <c r="R34" s="112">
        <f t="shared" si="9"/>
        <v>0.9997529033852236</v>
      </c>
      <c r="S34" s="188">
        <f>SUM(S35:S42)</f>
        <v>0</v>
      </c>
      <c r="T34" s="56">
        <f>SUM(T35:T42)</f>
        <v>0</v>
      </c>
      <c r="U34" s="188">
        <f>SUM(U35:U42)</f>
        <v>0</v>
      </c>
      <c r="V34" s="56">
        <f>SUM(V35:V42)</f>
        <v>0</v>
      </c>
      <c r="W34" s="188">
        <f>SUM(W35:W42)</f>
        <v>10460</v>
      </c>
    </row>
    <row r="35" spans="1:23" s="2" customFormat="1">
      <c r="A35" s="36"/>
      <c r="B35" s="36"/>
      <c r="C35" s="75" t="s">
        <v>24</v>
      </c>
      <c r="D35" s="85" t="s">
        <v>25</v>
      </c>
      <c r="E35" s="103">
        <f t="shared" si="1"/>
        <v>0</v>
      </c>
      <c r="F35" s="108">
        <f t="shared" si="2"/>
        <v>5512.21</v>
      </c>
      <c r="G35" s="118"/>
      <c r="H35" s="126">
        <v>0</v>
      </c>
      <c r="I35" s="161">
        <v>5512.21</v>
      </c>
      <c r="J35" s="118"/>
      <c r="K35" s="164"/>
      <c r="L35" s="184"/>
      <c r="M35" s="184"/>
      <c r="N35" s="53"/>
      <c r="O35" s="184"/>
      <c r="P35" s="142"/>
      <c r="Q35" s="184"/>
      <c r="R35" s="113"/>
      <c r="S35" s="184"/>
      <c r="T35" s="53"/>
      <c r="U35" s="184"/>
      <c r="V35" s="53"/>
      <c r="W35" s="184"/>
    </row>
    <row r="36" spans="1:23" s="2" customFormat="1">
      <c r="A36" s="36"/>
      <c r="B36" s="36"/>
      <c r="C36" s="77" t="s">
        <v>12</v>
      </c>
      <c r="D36" s="85" t="s">
        <v>13</v>
      </c>
      <c r="E36" s="103">
        <f t="shared" si="1"/>
        <v>0</v>
      </c>
      <c r="F36" s="108">
        <f t="shared" si="2"/>
        <v>1357.2</v>
      </c>
      <c r="G36" s="118"/>
      <c r="H36" s="126">
        <v>0</v>
      </c>
      <c r="I36" s="161">
        <v>1357.2</v>
      </c>
      <c r="J36" s="118"/>
      <c r="K36" s="164"/>
      <c r="L36" s="184"/>
      <c r="M36" s="184"/>
      <c r="N36" s="53"/>
      <c r="O36" s="184"/>
      <c r="P36" s="142"/>
      <c r="Q36" s="184"/>
      <c r="R36" s="113"/>
      <c r="S36" s="184"/>
      <c r="T36" s="53"/>
      <c r="U36" s="184"/>
      <c r="V36" s="53"/>
      <c r="W36" s="184"/>
    </row>
    <row r="37" spans="1:23" s="2" customFormat="1">
      <c r="A37" s="36"/>
      <c r="B37" s="36"/>
      <c r="C37" s="75" t="s">
        <v>138</v>
      </c>
      <c r="D37" s="85" t="s">
        <v>139</v>
      </c>
      <c r="E37" s="103">
        <f t="shared" si="1"/>
        <v>30000</v>
      </c>
      <c r="F37" s="108">
        <f t="shared" si="2"/>
        <v>30000</v>
      </c>
      <c r="G37" s="118">
        <f t="shared" si="3"/>
        <v>1</v>
      </c>
      <c r="H37" s="126"/>
      <c r="I37" s="161"/>
      <c r="J37" s="118"/>
      <c r="K37" s="164"/>
      <c r="L37" s="184"/>
      <c r="M37" s="184"/>
      <c r="N37" s="53"/>
      <c r="O37" s="184"/>
      <c r="P37" s="142">
        <v>30000</v>
      </c>
      <c r="Q37" s="184">
        <v>30000</v>
      </c>
      <c r="R37" s="113">
        <f t="shared" si="9"/>
        <v>1</v>
      </c>
      <c r="S37" s="184"/>
      <c r="T37" s="53"/>
      <c r="U37" s="184"/>
      <c r="V37" s="53"/>
      <c r="W37" s="184"/>
    </row>
    <row r="38" spans="1:23" s="2" customFormat="1">
      <c r="A38" s="36"/>
      <c r="B38" s="36"/>
      <c r="C38" s="77" t="s">
        <v>32</v>
      </c>
      <c r="D38" s="85" t="s">
        <v>33</v>
      </c>
      <c r="E38" s="103">
        <f t="shared" si="1"/>
        <v>0</v>
      </c>
      <c r="F38" s="108">
        <f t="shared" si="2"/>
        <v>1300.28</v>
      </c>
      <c r="G38" s="118"/>
      <c r="H38" s="126">
        <v>0</v>
      </c>
      <c r="I38" s="161">
        <v>1300.28</v>
      </c>
      <c r="J38" s="118"/>
      <c r="K38" s="164"/>
      <c r="L38" s="184"/>
      <c r="M38" s="184"/>
      <c r="N38" s="53"/>
      <c r="O38" s="184"/>
      <c r="P38" s="142"/>
      <c r="Q38" s="184"/>
      <c r="R38" s="113"/>
      <c r="S38" s="184"/>
      <c r="T38" s="53"/>
      <c r="U38" s="184"/>
      <c r="V38" s="53"/>
      <c r="W38" s="184"/>
    </row>
    <row r="39" spans="1:23">
      <c r="A39" s="36"/>
      <c r="B39" s="36"/>
      <c r="C39" s="75" t="s">
        <v>7</v>
      </c>
      <c r="D39" s="85" t="s">
        <v>8</v>
      </c>
      <c r="E39" s="103">
        <f t="shared" si="1"/>
        <v>9072</v>
      </c>
      <c r="F39" s="108">
        <f t="shared" si="2"/>
        <v>13253.89</v>
      </c>
      <c r="G39" s="118">
        <f t="shared" si="3"/>
        <v>1.4609667107583773</v>
      </c>
      <c r="H39" s="127">
        <v>9072</v>
      </c>
      <c r="I39" s="161">
        <v>13253.89</v>
      </c>
      <c r="J39" s="118">
        <f t="shared" si="4"/>
        <v>1.4609667107583773</v>
      </c>
      <c r="K39" s="164"/>
      <c r="L39" s="184"/>
      <c r="M39" s="184"/>
      <c r="N39" s="53"/>
      <c r="O39" s="184"/>
      <c r="P39" s="142"/>
      <c r="Q39" s="184"/>
      <c r="R39" s="113"/>
      <c r="S39" s="184"/>
      <c r="T39" s="53"/>
      <c r="U39" s="184"/>
      <c r="V39" s="53"/>
      <c r="W39" s="184"/>
    </row>
    <row r="40" spans="1:23">
      <c r="A40" s="36"/>
      <c r="B40" s="36"/>
      <c r="C40" s="75" t="s">
        <v>29</v>
      </c>
      <c r="D40" s="88" t="s">
        <v>136</v>
      </c>
      <c r="E40" s="103">
        <f t="shared" si="1"/>
        <v>95037</v>
      </c>
      <c r="F40" s="108">
        <f t="shared" si="2"/>
        <v>95028.45</v>
      </c>
      <c r="G40" s="118">
        <f t="shared" si="3"/>
        <v>0.99991003503898479</v>
      </c>
      <c r="H40" s="128">
        <v>95037</v>
      </c>
      <c r="I40" s="161">
        <v>95028.45</v>
      </c>
      <c r="J40" s="118">
        <f t="shared" si="4"/>
        <v>0.99991003503898479</v>
      </c>
      <c r="K40" s="164"/>
      <c r="L40" s="184"/>
      <c r="M40" s="187">
        <v>95028.45</v>
      </c>
      <c r="N40" s="53"/>
      <c r="O40" s="184"/>
      <c r="P40" s="142"/>
      <c r="Q40" s="184"/>
      <c r="R40" s="113"/>
      <c r="S40" s="184"/>
      <c r="T40" s="53"/>
      <c r="U40" s="184"/>
      <c r="V40" s="53"/>
      <c r="W40" s="184"/>
    </row>
    <row r="41" spans="1:23">
      <c r="A41" s="36"/>
      <c r="B41" s="36"/>
      <c r="C41" s="75" t="s">
        <v>27</v>
      </c>
      <c r="D41" s="88" t="s">
        <v>28</v>
      </c>
      <c r="E41" s="103">
        <f t="shared" si="1"/>
        <v>393804</v>
      </c>
      <c r="F41" s="108">
        <f t="shared" si="2"/>
        <v>393855.9</v>
      </c>
      <c r="G41" s="118">
        <f t="shared" si="3"/>
        <v>1.0001317914495536</v>
      </c>
      <c r="H41" s="128">
        <v>393804</v>
      </c>
      <c r="I41" s="161">
        <v>393855.9</v>
      </c>
      <c r="J41" s="118">
        <f t="shared" si="4"/>
        <v>1.0001317914495536</v>
      </c>
      <c r="K41" s="164"/>
      <c r="L41" s="184"/>
      <c r="M41" s="184"/>
      <c r="N41" s="53"/>
      <c r="O41" s="184"/>
      <c r="P41" s="142"/>
      <c r="Q41" s="184"/>
      <c r="R41" s="113"/>
      <c r="S41" s="184"/>
      <c r="T41" s="53"/>
      <c r="U41" s="184"/>
      <c r="V41" s="53"/>
      <c r="W41" s="184"/>
    </row>
    <row r="42" spans="1:23">
      <c r="A42" s="36"/>
      <c r="B42" s="36"/>
      <c r="C42" s="75" t="s">
        <v>140</v>
      </c>
      <c r="D42" s="85" t="s">
        <v>38</v>
      </c>
      <c r="E42" s="103">
        <f t="shared" si="1"/>
        <v>10470</v>
      </c>
      <c r="F42" s="108">
        <f t="shared" si="2"/>
        <v>10460</v>
      </c>
      <c r="G42" s="118">
        <f t="shared" si="3"/>
        <v>0.99904489016236864</v>
      </c>
      <c r="H42" s="128"/>
      <c r="I42" s="164"/>
      <c r="J42" s="118"/>
      <c r="K42" s="164"/>
      <c r="L42" s="184"/>
      <c r="M42" s="184"/>
      <c r="N42" s="53"/>
      <c r="O42" s="184"/>
      <c r="P42" s="147">
        <v>10470</v>
      </c>
      <c r="Q42" s="187">
        <v>10460</v>
      </c>
      <c r="R42" s="113">
        <f t="shared" si="9"/>
        <v>0.99904489016236864</v>
      </c>
      <c r="S42" s="184"/>
      <c r="T42" s="53"/>
      <c r="U42" s="184"/>
      <c r="V42" s="53"/>
      <c r="W42" s="184">
        <v>10460</v>
      </c>
    </row>
    <row r="43" spans="1:23" s="6" customFormat="1">
      <c r="A43" s="38">
        <v>710</v>
      </c>
      <c r="B43" s="38"/>
      <c r="C43" s="76"/>
      <c r="D43" s="87" t="s">
        <v>31</v>
      </c>
      <c r="E43" s="104">
        <f>SUM(H43+P43)</f>
        <v>833227</v>
      </c>
      <c r="F43" s="109">
        <f>SUM(I43+Q43)</f>
        <v>840536.32000000007</v>
      </c>
      <c r="G43" s="119">
        <f t="shared" si="3"/>
        <v>1.0087723033459071</v>
      </c>
      <c r="H43" s="104">
        <f>SUM(H44+H49+H52)</f>
        <v>833227</v>
      </c>
      <c r="I43" s="109">
        <f>SUM(I44+I49+I52)</f>
        <v>840536.32000000007</v>
      </c>
      <c r="J43" s="119">
        <f t="shared" si="4"/>
        <v>1.0087723033459071</v>
      </c>
      <c r="K43" s="109">
        <f t="shared" ref="K43:Q43" si="14">SUM(K44+K49+K52)</f>
        <v>30274.45</v>
      </c>
      <c r="L43" s="185">
        <f t="shared" si="14"/>
        <v>0</v>
      </c>
      <c r="M43" s="185">
        <f t="shared" si="14"/>
        <v>303995.12</v>
      </c>
      <c r="N43" s="54">
        <f t="shared" si="14"/>
        <v>0</v>
      </c>
      <c r="O43" s="185">
        <f t="shared" si="14"/>
        <v>0</v>
      </c>
      <c r="P43" s="143">
        <f t="shared" si="14"/>
        <v>0</v>
      </c>
      <c r="Q43" s="185">
        <f t="shared" si="14"/>
        <v>0</v>
      </c>
      <c r="R43" s="114"/>
      <c r="S43" s="185">
        <f>SUM(S44+S49+S52)</f>
        <v>0</v>
      </c>
      <c r="T43" s="54">
        <f>SUM(T44+T49+T52)</f>
        <v>0</v>
      </c>
      <c r="U43" s="185">
        <f>SUM(U44+U49+U52)</f>
        <v>0</v>
      </c>
      <c r="V43" s="54">
        <f>SUM(V44+V49+V52)</f>
        <v>0</v>
      </c>
      <c r="W43" s="185">
        <f>SUM(W44+W49+W52)</f>
        <v>0</v>
      </c>
    </row>
    <row r="44" spans="1:23" s="7" customFormat="1">
      <c r="A44" s="35"/>
      <c r="B44" s="35">
        <v>71015</v>
      </c>
      <c r="C44" s="72"/>
      <c r="D44" s="84" t="s">
        <v>154</v>
      </c>
      <c r="E44" s="102">
        <f t="shared" si="1"/>
        <v>306505</v>
      </c>
      <c r="F44" s="107">
        <f t="shared" si="2"/>
        <v>306573.39</v>
      </c>
      <c r="G44" s="117">
        <f t="shared" si="3"/>
        <v>1.0002231284970882</v>
      </c>
      <c r="H44" s="121">
        <f t="shared" ref="H44:W44" si="15">SUM(H45:H48)</f>
        <v>306505</v>
      </c>
      <c r="I44" s="160">
        <f t="shared" si="15"/>
        <v>306573.39</v>
      </c>
      <c r="J44" s="117">
        <f t="shared" si="4"/>
        <v>1.0002231284970882</v>
      </c>
      <c r="K44" s="160">
        <f t="shared" si="15"/>
        <v>0</v>
      </c>
      <c r="L44" s="183">
        <f t="shared" si="15"/>
        <v>0</v>
      </c>
      <c r="M44" s="183">
        <f t="shared" si="15"/>
        <v>303995.12</v>
      </c>
      <c r="N44" s="52">
        <f t="shared" si="15"/>
        <v>0</v>
      </c>
      <c r="O44" s="183">
        <f t="shared" si="15"/>
        <v>0</v>
      </c>
      <c r="P44" s="141">
        <f>SUM(P45:P48)</f>
        <v>0</v>
      </c>
      <c r="Q44" s="183">
        <f>SUM(Q45:Q48)</f>
        <v>0</v>
      </c>
      <c r="R44" s="112"/>
      <c r="S44" s="183">
        <f t="shared" si="15"/>
        <v>0</v>
      </c>
      <c r="T44" s="52">
        <f t="shared" si="15"/>
        <v>0</v>
      </c>
      <c r="U44" s="183">
        <f>SUM(U45:U48)</f>
        <v>0</v>
      </c>
      <c r="V44" s="52">
        <f t="shared" si="15"/>
        <v>0</v>
      </c>
      <c r="W44" s="183">
        <f t="shared" si="15"/>
        <v>0</v>
      </c>
    </row>
    <row r="45" spans="1:23" s="2" customFormat="1">
      <c r="A45" s="36"/>
      <c r="B45" s="36"/>
      <c r="C45" s="75" t="s">
        <v>32</v>
      </c>
      <c r="D45" s="85" t="s">
        <v>33</v>
      </c>
      <c r="E45" s="103">
        <f t="shared" si="1"/>
        <v>0</v>
      </c>
      <c r="F45" s="108">
        <f t="shared" si="2"/>
        <v>88.27</v>
      </c>
      <c r="G45" s="118"/>
      <c r="H45" s="125">
        <v>0</v>
      </c>
      <c r="I45" s="164">
        <v>88.27</v>
      </c>
      <c r="J45" s="118"/>
      <c r="K45" s="164"/>
      <c r="L45" s="184"/>
      <c r="M45" s="184"/>
      <c r="N45" s="53"/>
      <c r="O45" s="184"/>
      <c r="P45" s="142"/>
      <c r="Q45" s="184"/>
      <c r="R45" s="113"/>
      <c r="S45" s="184"/>
      <c r="T45" s="53"/>
      <c r="U45" s="184"/>
      <c r="V45" s="53"/>
      <c r="W45" s="184"/>
    </row>
    <row r="46" spans="1:23" s="2" customFormat="1">
      <c r="A46" s="36"/>
      <c r="B46" s="36"/>
      <c r="C46" s="77" t="s">
        <v>7</v>
      </c>
      <c r="D46" s="85" t="s">
        <v>8</v>
      </c>
      <c r="E46" s="103">
        <f t="shared" si="1"/>
        <v>2490</v>
      </c>
      <c r="F46" s="108">
        <f t="shared" si="2"/>
        <v>2490</v>
      </c>
      <c r="G46" s="118">
        <f>SUM(F46/E46)</f>
        <v>1</v>
      </c>
      <c r="H46" s="125">
        <v>2490</v>
      </c>
      <c r="I46" s="164">
        <v>2490</v>
      </c>
      <c r="J46" s="118">
        <f>SUM(I46/H46)</f>
        <v>1</v>
      </c>
      <c r="K46" s="164"/>
      <c r="L46" s="184"/>
      <c r="M46" s="184"/>
      <c r="N46" s="53"/>
      <c r="O46" s="184"/>
      <c r="P46" s="142"/>
      <c r="Q46" s="184"/>
      <c r="R46" s="113"/>
      <c r="S46" s="184"/>
      <c r="T46" s="53"/>
      <c r="U46" s="184"/>
      <c r="V46" s="53"/>
      <c r="W46" s="184"/>
    </row>
    <row r="47" spans="1:23">
      <c r="A47" s="36"/>
      <c r="B47" s="36"/>
      <c r="C47" s="75" t="s">
        <v>29</v>
      </c>
      <c r="D47" s="88" t="s">
        <v>157</v>
      </c>
      <c r="E47" s="103">
        <f t="shared" si="1"/>
        <v>304004</v>
      </c>
      <c r="F47" s="108">
        <f t="shared" si="2"/>
        <v>303995.12</v>
      </c>
      <c r="G47" s="118">
        <f t="shared" si="3"/>
        <v>0.99997078985802812</v>
      </c>
      <c r="H47" s="122">
        <v>304004</v>
      </c>
      <c r="I47" s="165">
        <v>303995.12</v>
      </c>
      <c r="J47" s="118">
        <f t="shared" si="4"/>
        <v>0.99997078985802812</v>
      </c>
      <c r="K47" s="164"/>
      <c r="L47" s="184"/>
      <c r="M47" s="227">
        <v>303995.12</v>
      </c>
      <c r="N47" s="53"/>
      <c r="O47" s="184"/>
      <c r="P47" s="142"/>
      <c r="Q47" s="184"/>
      <c r="R47" s="113"/>
      <c r="S47" s="184"/>
      <c r="T47" s="53"/>
      <c r="U47" s="184"/>
      <c r="V47" s="53"/>
      <c r="W47" s="184"/>
    </row>
    <row r="48" spans="1:23">
      <c r="A48" s="36"/>
      <c r="B48" s="36"/>
      <c r="C48" s="75" t="s">
        <v>27</v>
      </c>
      <c r="D48" s="88" t="s">
        <v>156</v>
      </c>
      <c r="E48" s="103">
        <f t="shared" si="1"/>
        <v>11</v>
      </c>
      <c r="F48" s="108">
        <f t="shared" si="2"/>
        <v>0</v>
      </c>
      <c r="G48" s="118">
        <f t="shared" si="3"/>
        <v>0</v>
      </c>
      <c r="H48" s="122">
        <v>11</v>
      </c>
      <c r="I48" s="165">
        <v>0</v>
      </c>
      <c r="J48" s="118">
        <f t="shared" si="4"/>
        <v>0</v>
      </c>
      <c r="K48" s="164"/>
      <c r="L48" s="184"/>
      <c r="M48" s="184"/>
      <c r="N48" s="53"/>
      <c r="O48" s="184"/>
      <c r="P48" s="142"/>
      <c r="Q48" s="184"/>
      <c r="R48" s="113"/>
      <c r="S48" s="184"/>
      <c r="T48" s="53"/>
      <c r="U48" s="184"/>
      <c r="V48" s="53"/>
      <c r="W48" s="184"/>
    </row>
    <row r="49" spans="1:23" s="7" customFormat="1" ht="12" customHeight="1">
      <c r="A49" s="35"/>
      <c r="B49" s="35">
        <v>71020</v>
      </c>
      <c r="C49" s="72"/>
      <c r="D49" s="84" t="s">
        <v>34</v>
      </c>
      <c r="E49" s="102">
        <f t="shared" si="1"/>
        <v>47274</v>
      </c>
      <c r="F49" s="107">
        <f t="shared" si="2"/>
        <v>47855.3</v>
      </c>
      <c r="G49" s="117">
        <f t="shared" si="3"/>
        <v>1.0122963997123156</v>
      </c>
      <c r="H49" s="121">
        <f>SUM(H50:H51)</f>
        <v>47274</v>
      </c>
      <c r="I49" s="160">
        <f>SUM(I50:I51)</f>
        <v>47855.3</v>
      </c>
      <c r="J49" s="117">
        <f t="shared" si="4"/>
        <v>1.0122963997123156</v>
      </c>
      <c r="K49" s="160">
        <f>SUM(K50:K51)</f>
        <v>30274.45</v>
      </c>
      <c r="L49" s="183">
        <f t="shared" ref="L49:O49" si="16">SUM(L50:L51)</f>
        <v>0</v>
      </c>
      <c r="M49" s="183">
        <f t="shared" si="16"/>
        <v>0</v>
      </c>
      <c r="N49" s="52">
        <f t="shared" si="16"/>
        <v>0</v>
      </c>
      <c r="O49" s="183">
        <f t="shared" si="16"/>
        <v>0</v>
      </c>
      <c r="P49" s="141">
        <f>SUM(P50:P51)</f>
        <v>0</v>
      </c>
      <c r="Q49" s="183">
        <f>SUM(Q50:Q51)</f>
        <v>0</v>
      </c>
      <c r="R49" s="112"/>
      <c r="S49" s="183">
        <f>SUM(S51:S51)</f>
        <v>0</v>
      </c>
      <c r="T49" s="52">
        <f>SUM(T51:T51)</f>
        <v>0</v>
      </c>
      <c r="U49" s="183">
        <f>SUM(U51:U51)</f>
        <v>0</v>
      </c>
      <c r="V49" s="52">
        <f>SUM(V51:V51)</f>
        <v>0</v>
      </c>
      <c r="W49" s="183">
        <f>SUM(W51:W51)</f>
        <v>0</v>
      </c>
    </row>
    <row r="50" spans="1:23" s="2" customFormat="1" ht="12.75" customHeight="1">
      <c r="A50" s="36"/>
      <c r="B50" s="36"/>
      <c r="C50" s="77" t="s">
        <v>7</v>
      </c>
      <c r="D50" s="85" t="s">
        <v>8</v>
      </c>
      <c r="E50" s="103">
        <f t="shared" si="1"/>
        <v>17000</v>
      </c>
      <c r="F50" s="108">
        <f t="shared" si="2"/>
        <v>17580.849999999999</v>
      </c>
      <c r="G50" s="118">
        <f t="shared" si="3"/>
        <v>1.0341676470588235</v>
      </c>
      <c r="H50" s="125">
        <v>17000</v>
      </c>
      <c r="I50" s="164">
        <v>17580.849999999999</v>
      </c>
      <c r="J50" s="118">
        <f t="shared" si="4"/>
        <v>1.0341676470588235</v>
      </c>
      <c r="K50" s="164"/>
      <c r="L50" s="184"/>
      <c r="M50" s="184"/>
      <c r="N50" s="53"/>
      <c r="O50" s="184"/>
      <c r="P50" s="142"/>
      <c r="Q50" s="184"/>
      <c r="R50" s="113"/>
      <c r="S50" s="184"/>
      <c r="T50" s="53"/>
      <c r="U50" s="184"/>
      <c r="V50" s="53"/>
      <c r="W50" s="184"/>
    </row>
    <row r="51" spans="1:23" s="2" customFormat="1">
      <c r="A51" s="36"/>
      <c r="B51" s="36"/>
      <c r="C51" s="75" t="s">
        <v>60</v>
      </c>
      <c r="D51" s="85" t="s">
        <v>118</v>
      </c>
      <c r="E51" s="103">
        <f t="shared" si="1"/>
        <v>30274</v>
      </c>
      <c r="F51" s="108">
        <f t="shared" si="2"/>
        <v>30274.45</v>
      </c>
      <c r="G51" s="118">
        <f t="shared" si="3"/>
        <v>1.0000148642399418</v>
      </c>
      <c r="H51" s="122">
        <v>30274</v>
      </c>
      <c r="I51" s="166">
        <v>30274.45</v>
      </c>
      <c r="J51" s="118">
        <f t="shared" si="4"/>
        <v>1.0000148642399418</v>
      </c>
      <c r="K51" s="166">
        <v>30274.45</v>
      </c>
      <c r="L51" s="184"/>
      <c r="M51" s="184"/>
      <c r="N51" s="53"/>
      <c r="O51" s="184"/>
      <c r="P51" s="142">
        <v>0</v>
      </c>
      <c r="Q51" s="184">
        <v>0</v>
      </c>
      <c r="R51" s="113"/>
      <c r="S51" s="184"/>
      <c r="T51" s="53"/>
      <c r="U51" s="184"/>
      <c r="V51" s="53"/>
      <c r="W51" s="184"/>
    </row>
    <row r="52" spans="1:23">
      <c r="A52" s="39"/>
      <c r="B52" s="39">
        <v>71095</v>
      </c>
      <c r="C52" s="78"/>
      <c r="D52" s="89" t="s">
        <v>70</v>
      </c>
      <c r="E52" s="102">
        <f t="shared" si="1"/>
        <v>479448</v>
      </c>
      <c r="F52" s="107">
        <f t="shared" si="2"/>
        <v>486107.63</v>
      </c>
      <c r="G52" s="117">
        <f t="shared" si="3"/>
        <v>1.0138902029000016</v>
      </c>
      <c r="H52" s="129">
        <f>SUM(H53:H54)</f>
        <v>479448</v>
      </c>
      <c r="I52" s="167">
        <f>SUM(I53:I54)</f>
        <v>486107.63</v>
      </c>
      <c r="J52" s="117">
        <f t="shared" si="4"/>
        <v>1.0138902029000016</v>
      </c>
      <c r="K52" s="167">
        <f t="shared" ref="K52:Q52" si="17">SUM(K53:K54)</f>
        <v>0</v>
      </c>
      <c r="L52" s="189">
        <f t="shared" si="17"/>
        <v>0</v>
      </c>
      <c r="M52" s="189">
        <f t="shared" si="17"/>
        <v>0</v>
      </c>
      <c r="N52" s="57">
        <f t="shared" si="17"/>
        <v>0</v>
      </c>
      <c r="O52" s="189">
        <f t="shared" si="17"/>
        <v>0</v>
      </c>
      <c r="P52" s="148">
        <f t="shared" si="17"/>
        <v>0</v>
      </c>
      <c r="Q52" s="189">
        <f t="shared" si="17"/>
        <v>0</v>
      </c>
      <c r="R52" s="112"/>
      <c r="S52" s="189">
        <f>SUM(S53:S54)</f>
        <v>0</v>
      </c>
      <c r="T52" s="57">
        <f>SUM(T53:T54)</f>
        <v>0</v>
      </c>
      <c r="U52" s="189">
        <f>SUM(U53:U54)</f>
        <v>0</v>
      </c>
      <c r="V52" s="57">
        <f>SUM(V53:V54)</f>
        <v>0</v>
      </c>
      <c r="W52" s="189">
        <f>SUM(W53:W54)</f>
        <v>0</v>
      </c>
    </row>
    <row r="53" spans="1:23">
      <c r="A53" s="36"/>
      <c r="B53" s="36"/>
      <c r="C53" s="75" t="s">
        <v>12</v>
      </c>
      <c r="D53" s="85" t="s">
        <v>13</v>
      </c>
      <c r="E53" s="103">
        <f t="shared" si="1"/>
        <v>479448</v>
      </c>
      <c r="F53" s="108">
        <f t="shared" si="2"/>
        <v>485994.06</v>
      </c>
      <c r="G53" s="118">
        <f t="shared" si="3"/>
        <v>1.0136533263252741</v>
      </c>
      <c r="H53" s="128">
        <v>479448</v>
      </c>
      <c r="I53" s="165">
        <v>485994.06</v>
      </c>
      <c r="J53" s="118">
        <f t="shared" si="4"/>
        <v>1.0136533263252741</v>
      </c>
      <c r="K53" s="164"/>
      <c r="L53" s="184"/>
      <c r="M53" s="184"/>
      <c r="N53" s="53"/>
      <c r="O53" s="184"/>
      <c r="P53" s="142">
        <v>0</v>
      </c>
      <c r="Q53" s="184">
        <v>0</v>
      </c>
      <c r="R53" s="113"/>
      <c r="S53" s="184"/>
      <c r="T53" s="53"/>
      <c r="U53" s="184"/>
      <c r="V53" s="53"/>
      <c r="W53" s="184"/>
    </row>
    <row r="54" spans="1:23">
      <c r="A54" s="36"/>
      <c r="B54" s="36"/>
      <c r="C54" s="75" t="s">
        <v>32</v>
      </c>
      <c r="D54" s="85" t="s">
        <v>33</v>
      </c>
      <c r="E54" s="103">
        <f t="shared" si="1"/>
        <v>0</v>
      </c>
      <c r="F54" s="108">
        <f t="shared" si="2"/>
        <v>113.57</v>
      </c>
      <c r="G54" s="118"/>
      <c r="H54" s="128">
        <v>0</v>
      </c>
      <c r="I54" s="165">
        <v>113.57</v>
      </c>
      <c r="J54" s="118"/>
      <c r="K54" s="164"/>
      <c r="L54" s="184"/>
      <c r="M54" s="184"/>
      <c r="N54" s="53"/>
      <c r="O54" s="184"/>
      <c r="P54" s="142">
        <v>0</v>
      </c>
      <c r="Q54" s="184">
        <v>0</v>
      </c>
      <c r="R54" s="113"/>
      <c r="S54" s="184"/>
      <c r="T54" s="53"/>
      <c r="U54" s="184"/>
      <c r="V54" s="53"/>
      <c r="W54" s="184"/>
    </row>
    <row r="55" spans="1:23" s="6" customFormat="1">
      <c r="A55" s="38">
        <v>750</v>
      </c>
      <c r="B55" s="38"/>
      <c r="C55" s="76"/>
      <c r="D55" s="87" t="s">
        <v>35</v>
      </c>
      <c r="E55" s="104">
        <f>SUM(H55+P55)</f>
        <v>246988</v>
      </c>
      <c r="F55" s="109">
        <f>SUM(I55+Q55)</f>
        <v>250447.09999999998</v>
      </c>
      <c r="G55" s="119">
        <f t="shared" si="3"/>
        <v>1.0140051338526568</v>
      </c>
      <c r="H55" s="104">
        <f>SUM(H56+H58+H63)</f>
        <v>246988</v>
      </c>
      <c r="I55" s="109">
        <f>SUM(I56+I58+I63)</f>
        <v>250447.09999999998</v>
      </c>
      <c r="J55" s="119">
        <f t="shared" si="4"/>
        <v>1.0140051338526568</v>
      </c>
      <c r="K55" s="109">
        <f t="shared" ref="K55:Q55" si="18">SUM(K56+K58+K63)</f>
        <v>0</v>
      </c>
      <c r="L55" s="185">
        <f t="shared" si="18"/>
        <v>0</v>
      </c>
      <c r="M55" s="185">
        <f t="shared" si="18"/>
        <v>120837.95</v>
      </c>
      <c r="N55" s="54">
        <f t="shared" si="18"/>
        <v>7977.35</v>
      </c>
      <c r="O55" s="185">
        <f t="shared" si="18"/>
        <v>0</v>
      </c>
      <c r="P55" s="143">
        <f t="shared" si="18"/>
        <v>0</v>
      </c>
      <c r="Q55" s="185">
        <f t="shared" si="18"/>
        <v>0</v>
      </c>
      <c r="R55" s="114"/>
      <c r="S55" s="185">
        <f>SUM(S56+S58+S63)</f>
        <v>0</v>
      </c>
      <c r="T55" s="54">
        <f>SUM(T56+T58+T63)</f>
        <v>0</v>
      </c>
      <c r="U55" s="185">
        <f>SUM(U56+U58+U63)</f>
        <v>0</v>
      </c>
      <c r="V55" s="54">
        <f>SUM(V56+V58+V63)</f>
        <v>0</v>
      </c>
      <c r="W55" s="185">
        <f>SUM(W56+W58+W63)</f>
        <v>0</v>
      </c>
    </row>
    <row r="56" spans="1:23" s="7" customFormat="1">
      <c r="A56" s="35"/>
      <c r="B56" s="35">
        <v>75011</v>
      </c>
      <c r="C56" s="72"/>
      <c r="D56" s="84" t="s">
        <v>160</v>
      </c>
      <c r="E56" s="102">
        <f t="shared" si="1"/>
        <v>111600</v>
      </c>
      <c r="F56" s="107">
        <f t="shared" si="2"/>
        <v>111600</v>
      </c>
      <c r="G56" s="117">
        <f t="shared" si="3"/>
        <v>1</v>
      </c>
      <c r="H56" s="121">
        <f>SUM(H57)</f>
        <v>111600</v>
      </c>
      <c r="I56" s="160">
        <f t="shared" ref="I56:W56" si="19">SUM(I57)</f>
        <v>111600</v>
      </c>
      <c r="J56" s="117">
        <f t="shared" si="4"/>
        <v>1</v>
      </c>
      <c r="K56" s="160">
        <f t="shared" si="19"/>
        <v>0</v>
      </c>
      <c r="L56" s="183">
        <f t="shared" si="19"/>
        <v>0</v>
      </c>
      <c r="M56" s="183">
        <f t="shared" si="19"/>
        <v>111600</v>
      </c>
      <c r="N56" s="52">
        <f t="shared" si="19"/>
        <v>0</v>
      </c>
      <c r="O56" s="183">
        <f t="shared" si="19"/>
        <v>0</v>
      </c>
      <c r="P56" s="141">
        <f t="shared" si="19"/>
        <v>0</v>
      </c>
      <c r="Q56" s="183">
        <f t="shared" si="19"/>
        <v>0</v>
      </c>
      <c r="R56" s="112"/>
      <c r="S56" s="183">
        <f t="shared" si="19"/>
        <v>0</v>
      </c>
      <c r="T56" s="52">
        <f t="shared" si="19"/>
        <v>0</v>
      </c>
      <c r="U56" s="183">
        <f t="shared" si="19"/>
        <v>0</v>
      </c>
      <c r="V56" s="52">
        <f t="shared" si="19"/>
        <v>0</v>
      </c>
      <c r="W56" s="183">
        <f t="shared" si="19"/>
        <v>0</v>
      </c>
    </row>
    <row r="57" spans="1:23">
      <c r="A57" s="36"/>
      <c r="B57" s="36"/>
      <c r="C57" s="75" t="s">
        <v>29</v>
      </c>
      <c r="D57" s="88" t="s">
        <v>158</v>
      </c>
      <c r="E57" s="103">
        <f t="shared" si="1"/>
        <v>111600</v>
      </c>
      <c r="F57" s="108">
        <f t="shared" si="2"/>
        <v>111600</v>
      </c>
      <c r="G57" s="118">
        <f t="shared" si="3"/>
        <v>1</v>
      </c>
      <c r="H57" s="122">
        <v>111600</v>
      </c>
      <c r="I57" s="161">
        <v>111600</v>
      </c>
      <c r="J57" s="118">
        <f t="shared" si="4"/>
        <v>1</v>
      </c>
      <c r="K57" s="164"/>
      <c r="L57" s="184"/>
      <c r="M57" s="187">
        <v>111600</v>
      </c>
      <c r="N57" s="53"/>
      <c r="O57" s="184"/>
      <c r="P57" s="142"/>
      <c r="Q57" s="184"/>
      <c r="R57" s="113"/>
      <c r="S57" s="184"/>
      <c r="T57" s="53"/>
      <c r="U57" s="184"/>
      <c r="V57" s="53"/>
      <c r="W57" s="184"/>
    </row>
    <row r="58" spans="1:23" s="7" customFormat="1">
      <c r="A58" s="35"/>
      <c r="B58" s="35">
        <v>75020</v>
      </c>
      <c r="C58" s="72"/>
      <c r="D58" s="84" t="s">
        <v>159</v>
      </c>
      <c r="E58" s="102">
        <f t="shared" ref="E58:E105" si="20">SUM(H58+P58)</f>
        <v>118172</v>
      </c>
      <c r="F58" s="107">
        <f t="shared" ref="F58:F105" si="21">SUM(I58+Q58)</f>
        <v>121631.79999999999</v>
      </c>
      <c r="G58" s="117">
        <f t="shared" si="3"/>
        <v>1.0292776630673932</v>
      </c>
      <c r="H58" s="121">
        <f>SUM(H59:H62)</f>
        <v>118172</v>
      </c>
      <c r="I58" s="160">
        <f>SUM(I59:I62)</f>
        <v>121631.79999999999</v>
      </c>
      <c r="J58" s="117">
        <f t="shared" si="4"/>
        <v>1.0292776630673932</v>
      </c>
      <c r="K58" s="160">
        <f t="shared" ref="K58:Q58" si="22">SUM(K59:K62)</f>
        <v>0</v>
      </c>
      <c r="L58" s="183">
        <f t="shared" si="22"/>
        <v>0</v>
      </c>
      <c r="M58" s="183">
        <f t="shared" si="22"/>
        <v>0</v>
      </c>
      <c r="N58" s="52">
        <f t="shared" si="22"/>
        <v>0</v>
      </c>
      <c r="O58" s="183">
        <f t="shared" si="22"/>
        <v>0</v>
      </c>
      <c r="P58" s="141">
        <f t="shared" si="22"/>
        <v>0</v>
      </c>
      <c r="Q58" s="183">
        <f t="shared" si="22"/>
        <v>0</v>
      </c>
      <c r="R58" s="112"/>
      <c r="S58" s="183">
        <f>SUM(S59:S62)</f>
        <v>0</v>
      </c>
      <c r="T58" s="52">
        <f>SUM(T59:T62)</f>
        <v>0</v>
      </c>
      <c r="U58" s="183">
        <f>SUM(U59:U62)</f>
        <v>0</v>
      </c>
      <c r="V58" s="52">
        <f>SUM(V59:V62)</f>
        <v>0</v>
      </c>
      <c r="W58" s="183">
        <f>SUM(W59:W62)</f>
        <v>0</v>
      </c>
    </row>
    <row r="59" spans="1:23">
      <c r="A59" s="36"/>
      <c r="B59" s="36"/>
      <c r="C59" s="77" t="s">
        <v>12</v>
      </c>
      <c r="D59" s="88" t="s">
        <v>13</v>
      </c>
      <c r="E59" s="103">
        <f t="shared" si="20"/>
        <v>0</v>
      </c>
      <c r="F59" s="108">
        <f t="shared" si="21"/>
        <v>69.599999999999994</v>
      </c>
      <c r="G59" s="118"/>
      <c r="H59" s="128">
        <v>0</v>
      </c>
      <c r="I59" s="165">
        <v>69.599999999999994</v>
      </c>
      <c r="J59" s="118"/>
      <c r="K59" s="164"/>
      <c r="L59" s="184"/>
      <c r="M59" s="184"/>
      <c r="N59" s="53"/>
      <c r="O59" s="184"/>
      <c r="P59" s="142"/>
      <c r="Q59" s="184"/>
      <c r="R59" s="113"/>
      <c r="S59" s="184"/>
      <c r="T59" s="53"/>
      <c r="U59" s="184"/>
      <c r="V59" s="53"/>
      <c r="W59" s="184"/>
    </row>
    <row r="60" spans="1:23">
      <c r="A60" s="36"/>
      <c r="B60" s="36"/>
      <c r="C60" s="77" t="s">
        <v>36</v>
      </c>
      <c r="D60" s="88" t="s">
        <v>37</v>
      </c>
      <c r="E60" s="103">
        <f t="shared" si="20"/>
        <v>5160</v>
      </c>
      <c r="F60" s="108">
        <f t="shared" si="21"/>
        <v>5088.58</v>
      </c>
      <c r="G60" s="118">
        <f t="shared" si="3"/>
        <v>0.98615891472868211</v>
      </c>
      <c r="H60" s="128">
        <v>5160</v>
      </c>
      <c r="I60" s="165">
        <v>5088.58</v>
      </c>
      <c r="J60" s="118">
        <f t="shared" si="4"/>
        <v>0.98615891472868211</v>
      </c>
      <c r="K60" s="164"/>
      <c r="L60" s="184"/>
      <c r="M60" s="184"/>
      <c r="N60" s="53"/>
      <c r="O60" s="184"/>
      <c r="P60" s="142"/>
      <c r="Q60" s="184"/>
      <c r="R60" s="113"/>
      <c r="S60" s="184"/>
      <c r="T60" s="53"/>
      <c r="U60" s="184"/>
      <c r="V60" s="53"/>
      <c r="W60" s="184"/>
    </row>
    <row r="61" spans="1:23">
      <c r="A61" s="36"/>
      <c r="B61" s="36"/>
      <c r="C61" s="75" t="s">
        <v>32</v>
      </c>
      <c r="D61" s="88" t="s">
        <v>33</v>
      </c>
      <c r="E61" s="103">
        <f t="shared" si="20"/>
        <v>5000</v>
      </c>
      <c r="F61" s="108">
        <f t="shared" si="21"/>
        <v>2197.69</v>
      </c>
      <c r="G61" s="118">
        <f t="shared" si="3"/>
        <v>0.43953799999999998</v>
      </c>
      <c r="H61" s="128">
        <v>5000</v>
      </c>
      <c r="I61" s="165">
        <v>2197.69</v>
      </c>
      <c r="J61" s="118">
        <f t="shared" si="4"/>
        <v>0.43953799999999998</v>
      </c>
      <c r="K61" s="164"/>
      <c r="L61" s="184"/>
      <c r="M61" s="184"/>
      <c r="N61" s="53"/>
      <c r="O61" s="184"/>
      <c r="P61" s="142"/>
      <c r="Q61" s="184"/>
      <c r="R61" s="113"/>
      <c r="S61" s="184"/>
      <c r="T61" s="53"/>
      <c r="U61" s="184"/>
      <c r="V61" s="53"/>
      <c r="W61" s="184"/>
    </row>
    <row r="62" spans="1:23">
      <c r="A62" s="36"/>
      <c r="B62" s="36"/>
      <c r="C62" s="75" t="s">
        <v>7</v>
      </c>
      <c r="D62" s="85" t="s">
        <v>8</v>
      </c>
      <c r="E62" s="103">
        <f t="shared" si="20"/>
        <v>108012</v>
      </c>
      <c r="F62" s="108">
        <f t="shared" si="21"/>
        <v>114275.93</v>
      </c>
      <c r="G62" s="118">
        <f t="shared" si="3"/>
        <v>1.0579929081953856</v>
      </c>
      <c r="H62" s="128">
        <v>108012</v>
      </c>
      <c r="I62" s="165">
        <v>114275.93</v>
      </c>
      <c r="J62" s="118">
        <f t="shared" si="4"/>
        <v>1.0579929081953856</v>
      </c>
      <c r="K62" s="164"/>
      <c r="L62" s="184"/>
      <c r="M62" s="184"/>
      <c r="N62" s="53"/>
      <c r="O62" s="184"/>
      <c r="P62" s="142"/>
      <c r="Q62" s="184"/>
      <c r="R62" s="113"/>
      <c r="S62" s="184"/>
      <c r="T62" s="53"/>
      <c r="U62" s="184"/>
      <c r="V62" s="53"/>
      <c r="W62" s="184"/>
    </row>
    <row r="63" spans="1:23" s="7" customFormat="1">
      <c r="A63" s="35"/>
      <c r="B63" s="35">
        <v>75045</v>
      </c>
      <c r="C63" s="72"/>
      <c r="D63" s="84" t="s">
        <v>39</v>
      </c>
      <c r="E63" s="102">
        <f t="shared" si="20"/>
        <v>17216</v>
      </c>
      <c r="F63" s="107">
        <f t="shared" si="21"/>
        <v>17215.300000000003</v>
      </c>
      <c r="G63" s="117">
        <f t="shared" si="3"/>
        <v>0.99995934014869903</v>
      </c>
      <c r="H63" s="121">
        <f>SUM(H64:H65)</f>
        <v>17216</v>
      </c>
      <c r="I63" s="160">
        <f t="shared" ref="I63" si="23">SUM(I64:I65)</f>
        <v>17215.300000000003</v>
      </c>
      <c r="J63" s="117">
        <f t="shared" si="4"/>
        <v>0.99995934014869903</v>
      </c>
      <c r="K63" s="160">
        <f t="shared" ref="K63:W63" si="24">SUM(K64:K65)</f>
        <v>0</v>
      </c>
      <c r="L63" s="183">
        <f t="shared" si="24"/>
        <v>0</v>
      </c>
      <c r="M63" s="183">
        <f t="shared" si="24"/>
        <v>9237.9500000000007</v>
      </c>
      <c r="N63" s="52">
        <f t="shared" si="24"/>
        <v>7977.35</v>
      </c>
      <c r="O63" s="183">
        <f t="shared" si="24"/>
        <v>0</v>
      </c>
      <c r="P63" s="141">
        <f t="shared" si="24"/>
        <v>0</v>
      </c>
      <c r="Q63" s="183">
        <f t="shared" si="24"/>
        <v>0</v>
      </c>
      <c r="R63" s="112"/>
      <c r="S63" s="183">
        <f t="shared" si="24"/>
        <v>0</v>
      </c>
      <c r="T63" s="52">
        <f t="shared" si="24"/>
        <v>0</v>
      </c>
      <c r="U63" s="183">
        <f t="shared" si="24"/>
        <v>0</v>
      </c>
      <c r="V63" s="52">
        <f t="shared" si="24"/>
        <v>0</v>
      </c>
      <c r="W63" s="183">
        <f t="shared" si="24"/>
        <v>0</v>
      </c>
    </row>
    <row r="64" spans="1:23">
      <c r="A64" s="36"/>
      <c r="B64" s="36"/>
      <c r="C64" s="75" t="s">
        <v>29</v>
      </c>
      <c r="D64" s="88" t="s">
        <v>158</v>
      </c>
      <c r="E64" s="103">
        <f t="shared" si="20"/>
        <v>9238</v>
      </c>
      <c r="F64" s="108">
        <f t="shared" si="21"/>
        <v>9237.9500000000007</v>
      </c>
      <c r="G64" s="118">
        <f t="shared" si="3"/>
        <v>0.99999458757306781</v>
      </c>
      <c r="H64" s="122">
        <v>9238</v>
      </c>
      <c r="I64" s="161">
        <v>9237.9500000000007</v>
      </c>
      <c r="J64" s="118">
        <f t="shared" si="4"/>
        <v>0.99999458757306781</v>
      </c>
      <c r="K64" s="164"/>
      <c r="L64" s="184"/>
      <c r="M64" s="187">
        <v>9237.9500000000007</v>
      </c>
      <c r="N64" s="53"/>
      <c r="O64" s="184"/>
      <c r="P64" s="142"/>
      <c r="Q64" s="184"/>
      <c r="R64" s="113"/>
      <c r="S64" s="184"/>
      <c r="T64" s="53"/>
      <c r="U64" s="184"/>
      <c r="V64" s="53"/>
      <c r="W64" s="184"/>
    </row>
    <row r="65" spans="1:23">
      <c r="A65" s="36"/>
      <c r="B65" s="36"/>
      <c r="C65" s="75" t="s">
        <v>40</v>
      </c>
      <c r="D65" s="88" t="s">
        <v>158</v>
      </c>
      <c r="E65" s="103">
        <f t="shared" si="20"/>
        <v>7978</v>
      </c>
      <c r="F65" s="108">
        <f t="shared" si="21"/>
        <v>7977.35</v>
      </c>
      <c r="G65" s="118">
        <f t="shared" si="3"/>
        <v>0.99991852594635255</v>
      </c>
      <c r="H65" s="122">
        <v>7978</v>
      </c>
      <c r="I65" s="161">
        <v>7977.35</v>
      </c>
      <c r="J65" s="118">
        <f t="shared" si="4"/>
        <v>0.99991852594635255</v>
      </c>
      <c r="K65" s="164"/>
      <c r="L65" s="184"/>
      <c r="M65" s="184"/>
      <c r="N65" s="68">
        <v>7977.35</v>
      </c>
      <c r="O65" s="184"/>
      <c r="P65" s="142"/>
      <c r="Q65" s="184"/>
      <c r="R65" s="113"/>
      <c r="S65" s="184"/>
      <c r="T65" s="53"/>
      <c r="U65" s="184"/>
      <c r="V65" s="53"/>
      <c r="W65" s="184"/>
    </row>
    <row r="66" spans="1:23" s="6" customFormat="1">
      <c r="A66" s="38">
        <v>754</v>
      </c>
      <c r="B66" s="38"/>
      <c r="C66" s="76"/>
      <c r="D66" s="87" t="s">
        <v>41</v>
      </c>
      <c r="E66" s="104">
        <f>SUM(H66+P66)</f>
        <v>4945785</v>
      </c>
      <c r="F66" s="109">
        <f>SUM(I66+Q66)</f>
        <v>4947095.16</v>
      </c>
      <c r="G66" s="119">
        <f t="shared" si="3"/>
        <v>1.0002649043579532</v>
      </c>
      <c r="H66" s="104">
        <f t="shared" ref="H66:W66" si="25">SUM(H67+H72+H74)</f>
        <v>4906285</v>
      </c>
      <c r="I66" s="109">
        <f t="shared" si="25"/>
        <v>4907595.17</v>
      </c>
      <c r="J66" s="119">
        <f t="shared" si="4"/>
        <v>1.000267039114116</v>
      </c>
      <c r="K66" s="109">
        <f t="shared" si="25"/>
        <v>0</v>
      </c>
      <c r="L66" s="185">
        <f t="shared" si="25"/>
        <v>0</v>
      </c>
      <c r="M66" s="185">
        <f t="shared" si="25"/>
        <v>4898277.0199999996</v>
      </c>
      <c r="N66" s="54">
        <f t="shared" si="25"/>
        <v>0</v>
      </c>
      <c r="O66" s="185">
        <f t="shared" si="25"/>
        <v>0</v>
      </c>
      <c r="P66" s="143">
        <f t="shared" si="25"/>
        <v>39500</v>
      </c>
      <c r="Q66" s="185">
        <f t="shared" si="25"/>
        <v>39499.99</v>
      </c>
      <c r="R66" s="114">
        <f t="shared" si="9"/>
        <v>0.99999974683544302</v>
      </c>
      <c r="S66" s="185">
        <f t="shared" si="25"/>
        <v>0</v>
      </c>
      <c r="T66" s="54">
        <f t="shared" si="25"/>
        <v>0</v>
      </c>
      <c r="U66" s="185">
        <f t="shared" si="25"/>
        <v>5499.99</v>
      </c>
      <c r="V66" s="54">
        <f t="shared" si="25"/>
        <v>0</v>
      </c>
      <c r="W66" s="185">
        <f t="shared" si="25"/>
        <v>0</v>
      </c>
    </row>
    <row r="67" spans="1:23" s="7" customFormat="1">
      <c r="A67" s="35"/>
      <c r="B67" s="35">
        <v>75411</v>
      </c>
      <c r="C67" s="72"/>
      <c r="D67" s="84" t="s">
        <v>161</v>
      </c>
      <c r="E67" s="102">
        <f t="shared" si="20"/>
        <v>4903785</v>
      </c>
      <c r="F67" s="107">
        <f t="shared" si="21"/>
        <v>4905095.16</v>
      </c>
      <c r="G67" s="117">
        <f t="shared" si="3"/>
        <v>1.0002671732141601</v>
      </c>
      <c r="H67" s="121">
        <f>SUM(H68:H71)</f>
        <v>4898285</v>
      </c>
      <c r="I67" s="160">
        <f>SUM(I68:I71)</f>
        <v>4899595.17</v>
      </c>
      <c r="J67" s="117">
        <f t="shared" si="4"/>
        <v>1.0002674752489902</v>
      </c>
      <c r="K67" s="160">
        <f t="shared" ref="K67:Q67" si="26">SUM(K68:K71)</f>
        <v>0</v>
      </c>
      <c r="L67" s="183">
        <f t="shared" si="26"/>
        <v>0</v>
      </c>
      <c r="M67" s="183">
        <f t="shared" si="26"/>
        <v>4898277.0199999996</v>
      </c>
      <c r="N67" s="52">
        <f t="shared" si="26"/>
        <v>0</v>
      </c>
      <c r="O67" s="183">
        <f t="shared" si="26"/>
        <v>0</v>
      </c>
      <c r="P67" s="141">
        <f t="shared" si="26"/>
        <v>5500</v>
      </c>
      <c r="Q67" s="183">
        <f t="shared" si="26"/>
        <v>5499.99</v>
      </c>
      <c r="R67" s="112">
        <f t="shared" si="9"/>
        <v>0.99999818181818179</v>
      </c>
      <c r="S67" s="183">
        <f>SUM(S68:S71)</f>
        <v>0</v>
      </c>
      <c r="T67" s="52">
        <f>SUM(T68:T71)</f>
        <v>0</v>
      </c>
      <c r="U67" s="183">
        <f>SUM(U68:U71)</f>
        <v>5499.99</v>
      </c>
      <c r="V67" s="52">
        <f>SUM(V68:V71)</f>
        <v>0</v>
      </c>
      <c r="W67" s="183">
        <f>SUM(W68:W71)</f>
        <v>0</v>
      </c>
    </row>
    <row r="68" spans="1:23">
      <c r="A68" s="36"/>
      <c r="B68" s="36"/>
      <c r="C68" s="75" t="s">
        <v>32</v>
      </c>
      <c r="D68" s="88" t="s">
        <v>33</v>
      </c>
      <c r="E68" s="103">
        <f t="shared" si="20"/>
        <v>0</v>
      </c>
      <c r="F68" s="108">
        <f t="shared" si="21"/>
        <v>1318.12</v>
      </c>
      <c r="G68" s="118"/>
      <c r="H68" s="125">
        <v>0</v>
      </c>
      <c r="I68" s="168">
        <v>1318.12</v>
      </c>
      <c r="J68" s="118"/>
      <c r="K68" s="164"/>
      <c r="L68" s="184"/>
      <c r="M68" s="184"/>
      <c r="N68" s="53"/>
      <c r="O68" s="184"/>
      <c r="P68" s="142"/>
      <c r="Q68" s="184"/>
      <c r="R68" s="113"/>
      <c r="S68" s="184"/>
      <c r="T68" s="53"/>
      <c r="U68" s="184"/>
      <c r="V68" s="53"/>
      <c r="W68" s="184"/>
    </row>
    <row r="69" spans="1:23">
      <c r="A69" s="36"/>
      <c r="B69" s="36"/>
      <c r="C69" s="75" t="s">
        <v>29</v>
      </c>
      <c r="D69" s="88" t="s">
        <v>158</v>
      </c>
      <c r="E69" s="103">
        <f t="shared" si="20"/>
        <v>4898285</v>
      </c>
      <c r="F69" s="108">
        <f t="shared" si="21"/>
        <v>4898277.0199999996</v>
      </c>
      <c r="G69" s="118">
        <f t="shared" ref="G69:G135" si="27">SUM(F69/E69)</f>
        <v>0.99999837085837173</v>
      </c>
      <c r="H69" s="122">
        <v>4898285</v>
      </c>
      <c r="I69" s="168">
        <v>4898277.0199999996</v>
      </c>
      <c r="J69" s="118">
        <f t="shared" ref="J69:J135" si="28">SUM(I69/H69)</f>
        <v>0.99999837085837173</v>
      </c>
      <c r="K69" s="164"/>
      <c r="L69" s="184"/>
      <c r="M69" s="228">
        <v>4898277.0199999996</v>
      </c>
      <c r="N69" s="53"/>
      <c r="O69" s="184"/>
      <c r="P69" s="142"/>
      <c r="Q69" s="184"/>
      <c r="R69" s="113"/>
      <c r="S69" s="184"/>
      <c r="T69" s="53"/>
      <c r="U69" s="184"/>
      <c r="V69" s="53"/>
      <c r="W69" s="184"/>
    </row>
    <row r="70" spans="1:23" ht="12" customHeight="1">
      <c r="A70" s="36"/>
      <c r="B70" s="36"/>
      <c r="C70" s="75" t="s">
        <v>27</v>
      </c>
      <c r="D70" s="88" t="s">
        <v>162</v>
      </c>
      <c r="E70" s="103">
        <f t="shared" si="20"/>
        <v>0</v>
      </c>
      <c r="F70" s="108">
        <f t="shared" si="21"/>
        <v>0.03</v>
      </c>
      <c r="G70" s="118"/>
      <c r="H70" s="125">
        <v>0</v>
      </c>
      <c r="I70" s="168">
        <v>0.03</v>
      </c>
      <c r="J70" s="118"/>
      <c r="K70" s="164"/>
      <c r="L70" s="184"/>
      <c r="M70" s="184"/>
      <c r="N70" s="53"/>
      <c r="O70" s="184"/>
      <c r="P70" s="142"/>
      <c r="Q70" s="184"/>
      <c r="R70" s="113"/>
      <c r="S70" s="184"/>
      <c r="T70" s="53"/>
      <c r="U70" s="184"/>
      <c r="V70" s="53"/>
      <c r="W70" s="184"/>
    </row>
    <row r="71" spans="1:23">
      <c r="A71" s="36"/>
      <c r="B71" s="36"/>
      <c r="C71" s="75" t="s">
        <v>42</v>
      </c>
      <c r="D71" s="88" t="s">
        <v>158</v>
      </c>
      <c r="E71" s="103">
        <f t="shared" si="20"/>
        <v>5500</v>
      </c>
      <c r="F71" s="108">
        <f t="shared" si="21"/>
        <v>5499.99</v>
      </c>
      <c r="G71" s="118">
        <f t="shared" si="27"/>
        <v>0.99999818181818179</v>
      </c>
      <c r="H71" s="122"/>
      <c r="I71" s="168"/>
      <c r="J71" s="118"/>
      <c r="K71" s="164"/>
      <c r="L71" s="184"/>
      <c r="M71" s="184"/>
      <c r="N71" s="53"/>
      <c r="O71" s="184"/>
      <c r="P71" s="149">
        <v>5500</v>
      </c>
      <c r="Q71" s="228">
        <v>5499.99</v>
      </c>
      <c r="R71" s="113">
        <f t="shared" ref="R71:R99" si="29">SUM(Q71/P71)</f>
        <v>0.99999818181818179</v>
      </c>
      <c r="S71" s="184"/>
      <c r="T71" s="53"/>
      <c r="U71" s="184">
        <v>5499.99</v>
      </c>
      <c r="V71" s="53"/>
      <c r="W71" s="184"/>
    </row>
    <row r="72" spans="1:23" s="7" customFormat="1" ht="12.75" hidden="1" customHeight="1">
      <c r="A72" s="39"/>
      <c r="B72" s="39">
        <v>75478</v>
      </c>
      <c r="C72" s="78"/>
      <c r="D72" s="90" t="s">
        <v>98</v>
      </c>
      <c r="E72" s="102">
        <f t="shared" si="20"/>
        <v>0</v>
      </c>
      <c r="F72" s="107">
        <f t="shared" si="21"/>
        <v>0</v>
      </c>
      <c r="G72" s="117" t="e">
        <f t="shared" si="27"/>
        <v>#DIV/0!</v>
      </c>
      <c r="H72" s="129">
        <f>SUM(H73:H73)</f>
        <v>0</v>
      </c>
      <c r="I72" s="167">
        <f>SUM(I73:I73)</f>
        <v>0</v>
      </c>
      <c r="J72" s="117" t="e">
        <f t="shared" si="28"/>
        <v>#DIV/0!</v>
      </c>
      <c r="K72" s="167">
        <f t="shared" ref="K72:Q72" si="30">SUM(K73:K73)</f>
        <v>0</v>
      </c>
      <c r="L72" s="189">
        <f t="shared" si="30"/>
        <v>0</v>
      </c>
      <c r="M72" s="189">
        <f t="shared" si="30"/>
        <v>0</v>
      </c>
      <c r="N72" s="57">
        <f t="shared" si="30"/>
        <v>0</v>
      </c>
      <c r="O72" s="189">
        <f t="shared" si="30"/>
        <v>0</v>
      </c>
      <c r="P72" s="148">
        <f t="shared" si="30"/>
        <v>0</v>
      </c>
      <c r="Q72" s="189">
        <f t="shared" si="30"/>
        <v>0</v>
      </c>
      <c r="R72" s="112"/>
      <c r="S72" s="189">
        <f>SUM(S73:S73)</f>
        <v>0</v>
      </c>
      <c r="T72" s="57">
        <f>SUM(T73:T73)</f>
        <v>0</v>
      </c>
      <c r="U72" s="189">
        <f>SUM(U73:U73)</f>
        <v>0</v>
      </c>
      <c r="V72" s="57">
        <f>SUM(V73:V73)</f>
        <v>0</v>
      </c>
      <c r="W72" s="189">
        <f>SUM(W73:W73)</f>
        <v>0</v>
      </c>
    </row>
    <row r="73" spans="1:23" s="7" customFormat="1" ht="12.75" hidden="1" customHeight="1">
      <c r="A73" s="36"/>
      <c r="B73" s="36"/>
      <c r="C73" s="75" t="s">
        <v>29</v>
      </c>
      <c r="D73" s="88" t="s">
        <v>158</v>
      </c>
      <c r="E73" s="103">
        <f t="shared" si="20"/>
        <v>0</v>
      </c>
      <c r="F73" s="108">
        <f t="shared" si="21"/>
        <v>0</v>
      </c>
      <c r="G73" s="118" t="e">
        <f t="shared" si="27"/>
        <v>#DIV/0!</v>
      </c>
      <c r="H73" s="122"/>
      <c r="I73" s="166"/>
      <c r="J73" s="118" t="e">
        <f t="shared" si="28"/>
        <v>#DIV/0!</v>
      </c>
      <c r="K73" s="166"/>
      <c r="L73" s="190"/>
      <c r="M73" s="190"/>
      <c r="N73" s="58"/>
      <c r="O73" s="190"/>
      <c r="P73" s="149"/>
      <c r="Q73" s="190"/>
      <c r="R73" s="113"/>
      <c r="S73" s="190"/>
      <c r="T73" s="58"/>
      <c r="U73" s="190"/>
      <c r="V73" s="58"/>
      <c r="W73" s="190"/>
    </row>
    <row r="74" spans="1:23" s="7" customFormat="1">
      <c r="A74" s="35"/>
      <c r="B74" s="35">
        <v>75495</v>
      </c>
      <c r="C74" s="72"/>
      <c r="D74" s="84" t="s">
        <v>70</v>
      </c>
      <c r="E74" s="102">
        <f>SUM(H74+P74)</f>
        <v>42000</v>
      </c>
      <c r="F74" s="107">
        <f>SUM(I74+Q74)</f>
        <v>42000</v>
      </c>
      <c r="G74" s="117">
        <f t="shared" si="27"/>
        <v>1</v>
      </c>
      <c r="H74" s="102">
        <f t="shared" ref="H74:W74" si="31">SUM(H75:H76)</f>
        <v>8000</v>
      </c>
      <c r="I74" s="107">
        <f t="shared" si="31"/>
        <v>8000</v>
      </c>
      <c r="J74" s="117">
        <f t="shared" si="28"/>
        <v>1</v>
      </c>
      <c r="K74" s="107">
        <f t="shared" si="31"/>
        <v>0</v>
      </c>
      <c r="L74" s="191">
        <f t="shared" si="31"/>
        <v>0</v>
      </c>
      <c r="M74" s="191">
        <f t="shared" si="31"/>
        <v>0</v>
      </c>
      <c r="N74" s="59">
        <f t="shared" si="31"/>
        <v>0</v>
      </c>
      <c r="O74" s="191">
        <f t="shared" si="31"/>
        <v>0</v>
      </c>
      <c r="P74" s="150">
        <f t="shared" si="31"/>
        <v>34000</v>
      </c>
      <c r="Q74" s="191">
        <f t="shared" si="31"/>
        <v>34000</v>
      </c>
      <c r="R74" s="112">
        <f t="shared" si="29"/>
        <v>1</v>
      </c>
      <c r="S74" s="191">
        <f t="shared" si="31"/>
        <v>0</v>
      </c>
      <c r="T74" s="59">
        <f t="shared" si="31"/>
        <v>0</v>
      </c>
      <c r="U74" s="191">
        <f t="shared" si="31"/>
        <v>0</v>
      </c>
      <c r="V74" s="59">
        <f t="shared" si="31"/>
        <v>0</v>
      </c>
      <c r="W74" s="191">
        <f t="shared" si="31"/>
        <v>0</v>
      </c>
    </row>
    <row r="75" spans="1:23">
      <c r="A75" s="36"/>
      <c r="B75" s="36"/>
      <c r="C75" s="77" t="s">
        <v>16</v>
      </c>
      <c r="D75" s="88" t="s">
        <v>133</v>
      </c>
      <c r="E75" s="103">
        <f t="shared" si="20"/>
        <v>8000</v>
      </c>
      <c r="F75" s="108">
        <f t="shared" si="21"/>
        <v>8000</v>
      </c>
      <c r="G75" s="118">
        <f t="shared" si="27"/>
        <v>1</v>
      </c>
      <c r="H75" s="122">
        <v>8000</v>
      </c>
      <c r="I75" s="166">
        <v>8000</v>
      </c>
      <c r="J75" s="118">
        <f t="shared" si="28"/>
        <v>1</v>
      </c>
      <c r="K75" s="164"/>
      <c r="L75" s="184"/>
      <c r="M75" s="184"/>
      <c r="N75" s="53"/>
      <c r="O75" s="184"/>
      <c r="P75" s="142"/>
      <c r="Q75" s="184"/>
      <c r="R75" s="113"/>
      <c r="S75" s="184"/>
      <c r="T75" s="53"/>
      <c r="U75" s="184"/>
      <c r="V75" s="53"/>
      <c r="W75" s="184"/>
    </row>
    <row r="76" spans="1:23">
      <c r="A76" s="36"/>
      <c r="B76" s="36"/>
      <c r="C76" s="75" t="s">
        <v>114</v>
      </c>
      <c r="D76" s="88" t="s">
        <v>163</v>
      </c>
      <c r="E76" s="103">
        <f t="shared" si="20"/>
        <v>34000</v>
      </c>
      <c r="F76" s="108">
        <f t="shared" si="21"/>
        <v>34000</v>
      </c>
      <c r="G76" s="118">
        <f t="shared" si="27"/>
        <v>1</v>
      </c>
      <c r="H76" s="122"/>
      <c r="I76" s="166"/>
      <c r="J76" s="118"/>
      <c r="K76" s="164"/>
      <c r="L76" s="184"/>
      <c r="M76" s="184"/>
      <c r="N76" s="53"/>
      <c r="O76" s="184"/>
      <c r="P76" s="142">
        <v>34000</v>
      </c>
      <c r="Q76" s="184">
        <v>34000</v>
      </c>
      <c r="R76" s="113">
        <f t="shared" si="29"/>
        <v>1</v>
      </c>
      <c r="S76" s="184"/>
      <c r="T76" s="53"/>
      <c r="U76" s="184"/>
      <c r="V76" s="53"/>
      <c r="W76" s="184"/>
    </row>
    <row r="77" spans="1:23" s="6" customFormat="1">
      <c r="A77" s="38">
        <v>756</v>
      </c>
      <c r="B77" s="38"/>
      <c r="C77" s="76"/>
      <c r="D77" s="87" t="s">
        <v>165</v>
      </c>
      <c r="E77" s="104">
        <f t="shared" si="20"/>
        <v>11740214</v>
      </c>
      <c r="F77" s="109">
        <f t="shared" si="21"/>
        <v>11850050.470000001</v>
      </c>
      <c r="G77" s="119">
        <f t="shared" si="27"/>
        <v>1.0093555764826774</v>
      </c>
      <c r="H77" s="123">
        <f>SUM(H78+H83)</f>
        <v>11740214</v>
      </c>
      <c r="I77" s="162">
        <f t="shared" ref="I77:W77" si="32">SUM(I78+I83)</f>
        <v>11850050.470000001</v>
      </c>
      <c r="J77" s="119">
        <f t="shared" si="28"/>
        <v>1.0093555764826774</v>
      </c>
      <c r="K77" s="162">
        <f t="shared" si="32"/>
        <v>0</v>
      </c>
      <c r="L77" s="186">
        <f t="shared" si="32"/>
        <v>0</v>
      </c>
      <c r="M77" s="186">
        <f t="shared" si="32"/>
        <v>0</v>
      </c>
      <c r="N77" s="55">
        <f t="shared" si="32"/>
        <v>0</v>
      </c>
      <c r="O77" s="186">
        <f t="shared" si="32"/>
        <v>0</v>
      </c>
      <c r="P77" s="144">
        <f t="shared" si="32"/>
        <v>0</v>
      </c>
      <c r="Q77" s="186">
        <f t="shared" si="32"/>
        <v>0</v>
      </c>
      <c r="R77" s="114"/>
      <c r="S77" s="186">
        <f t="shared" si="32"/>
        <v>0</v>
      </c>
      <c r="T77" s="55">
        <f t="shared" si="32"/>
        <v>0</v>
      </c>
      <c r="U77" s="186">
        <f t="shared" si="32"/>
        <v>0</v>
      </c>
      <c r="V77" s="55">
        <f t="shared" si="32"/>
        <v>0</v>
      </c>
      <c r="W77" s="186">
        <f t="shared" si="32"/>
        <v>0</v>
      </c>
    </row>
    <row r="78" spans="1:23" s="7" customFormat="1">
      <c r="A78" s="35"/>
      <c r="B78" s="35">
        <v>75618</v>
      </c>
      <c r="C78" s="72"/>
      <c r="D78" s="91" t="s">
        <v>43</v>
      </c>
      <c r="E78" s="102">
        <f t="shared" si="20"/>
        <v>378000</v>
      </c>
      <c r="F78" s="107">
        <f t="shared" si="21"/>
        <v>379749.80999999994</v>
      </c>
      <c r="G78" s="117">
        <f t="shared" si="27"/>
        <v>1.0046291269841268</v>
      </c>
      <c r="H78" s="124">
        <f>SUM(H79:H82)</f>
        <v>378000</v>
      </c>
      <c r="I78" s="163">
        <f>SUM(I79:I82)</f>
        <v>379749.80999999994</v>
      </c>
      <c r="J78" s="117">
        <f t="shared" si="28"/>
        <v>1.0046291269841268</v>
      </c>
      <c r="K78" s="163">
        <f t="shared" ref="K78:W78" si="33">SUM(K79:K81)</f>
        <v>0</v>
      </c>
      <c r="L78" s="188">
        <f t="shared" si="33"/>
        <v>0</v>
      </c>
      <c r="M78" s="188">
        <f t="shared" si="33"/>
        <v>0</v>
      </c>
      <c r="N78" s="56">
        <f t="shared" si="33"/>
        <v>0</v>
      </c>
      <c r="O78" s="188">
        <f t="shared" si="33"/>
        <v>0</v>
      </c>
      <c r="P78" s="145">
        <f t="shared" si="33"/>
        <v>0</v>
      </c>
      <c r="Q78" s="188">
        <f t="shared" si="33"/>
        <v>0</v>
      </c>
      <c r="R78" s="112"/>
      <c r="S78" s="188">
        <f t="shared" si="33"/>
        <v>0</v>
      </c>
      <c r="T78" s="56">
        <f t="shared" si="33"/>
        <v>0</v>
      </c>
      <c r="U78" s="188">
        <f t="shared" si="33"/>
        <v>0</v>
      </c>
      <c r="V78" s="56">
        <f t="shared" si="33"/>
        <v>0</v>
      </c>
      <c r="W78" s="188">
        <f t="shared" si="33"/>
        <v>0</v>
      </c>
    </row>
    <row r="79" spans="1:23">
      <c r="A79" s="36"/>
      <c r="B79" s="36"/>
      <c r="C79" s="75" t="s">
        <v>44</v>
      </c>
      <c r="D79" s="88" t="s">
        <v>45</v>
      </c>
      <c r="E79" s="103">
        <f t="shared" si="20"/>
        <v>378000</v>
      </c>
      <c r="F79" s="108">
        <f t="shared" si="21"/>
        <v>377510.3</v>
      </c>
      <c r="G79" s="118">
        <f t="shared" si="27"/>
        <v>0.99870449735449729</v>
      </c>
      <c r="H79" s="126">
        <v>378000</v>
      </c>
      <c r="I79" s="161">
        <v>377510.3</v>
      </c>
      <c r="J79" s="118">
        <f t="shared" si="28"/>
        <v>0.99870449735449729</v>
      </c>
      <c r="K79" s="164"/>
      <c r="L79" s="184"/>
      <c r="M79" s="184"/>
      <c r="N79" s="53"/>
      <c r="O79" s="184"/>
      <c r="P79" s="142"/>
      <c r="Q79" s="184"/>
      <c r="R79" s="113"/>
      <c r="S79" s="184"/>
      <c r="T79" s="53"/>
      <c r="U79" s="184"/>
      <c r="V79" s="53"/>
      <c r="W79" s="184"/>
    </row>
    <row r="80" spans="1:23">
      <c r="A80" s="36"/>
      <c r="B80" s="36"/>
      <c r="C80" s="77" t="s">
        <v>12</v>
      </c>
      <c r="D80" s="88" t="s">
        <v>13</v>
      </c>
      <c r="E80" s="103">
        <f t="shared" si="20"/>
        <v>0</v>
      </c>
      <c r="F80" s="108">
        <f t="shared" si="21"/>
        <v>638</v>
      </c>
      <c r="G80" s="118"/>
      <c r="H80" s="126">
        <v>0</v>
      </c>
      <c r="I80" s="161">
        <v>638</v>
      </c>
      <c r="J80" s="118"/>
      <c r="K80" s="164"/>
      <c r="L80" s="184"/>
      <c r="M80" s="184"/>
      <c r="N80" s="53"/>
      <c r="O80" s="184"/>
      <c r="P80" s="142"/>
      <c r="Q80" s="184"/>
      <c r="R80" s="113"/>
      <c r="S80" s="184"/>
      <c r="T80" s="53"/>
      <c r="U80" s="184"/>
      <c r="V80" s="53"/>
      <c r="W80" s="184"/>
    </row>
    <row r="81" spans="1:24">
      <c r="A81" s="36"/>
      <c r="B81" s="36"/>
      <c r="C81" s="75" t="s">
        <v>32</v>
      </c>
      <c r="D81" s="88" t="s">
        <v>33</v>
      </c>
      <c r="E81" s="103">
        <f t="shared" si="20"/>
        <v>0</v>
      </c>
      <c r="F81" s="108">
        <f t="shared" si="21"/>
        <v>695.35</v>
      </c>
      <c r="G81" s="118"/>
      <c r="H81" s="127">
        <v>0</v>
      </c>
      <c r="I81" s="165">
        <v>695.35</v>
      </c>
      <c r="J81" s="118"/>
      <c r="K81" s="164"/>
      <c r="L81" s="184"/>
      <c r="M81" s="184"/>
      <c r="N81" s="53"/>
      <c r="O81" s="184"/>
      <c r="P81" s="142"/>
      <c r="Q81" s="184"/>
      <c r="R81" s="113"/>
      <c r="S81" s="184"/>
      <c r="T81" s="53"/>
      <c r="U81" s="184"/>
      <c r="V81" s="53"/>
      <c r="W81" s="184"/>
    </row>
    <row r="82" spans="1:24">
      <c r="A82" s="36"/>
      <c r="B82" s="36"/>
      <c r="C82" s="75" t="s">
        <v>7</v>
      </c>
      <c r="D82" s="85" t="s">
        <v>8</v>
      </c>
      <c r="E82" s="103">
        <f t="shared" si="20"/>
        <v>0</v>
      </c>
      <c r="F82" s="108">
        <f t="shared" si="21"/>
        <v>906.16</v>
      </c>
      <c r="G82" s="118"/>
      <c r="H82" s="127">
        <v>0</v>
      </c>
      <c r="I82" s="165">
        <v>906.16</v>
      </c>
      <c r="J82" s="118"/>
      <c r="K82" s="164"/>
      <c r="L82" s="184"/>
      <c r="M82" s="184"/>
      <c r="N82" s="53"/>
      <c r="O82" s="184"/>
      <c r="P82" s="142"/>
      <c r="Q82" s="184"/>
      <c r="R82" s="113"/>
      <c r="S82" s="184"/>
      <c r="T82" s="53"/>
      <c r="U82" s="184"/>
      <c r="V82" s="53"/>
      <c r="W82" s="184"/>
    </row>
    <row r="83" spans="1:24" s="7" customFormat="1">
      <c r="A83" s="41"/>
      <c r="B83" s="41">
        <v>75622</v>
      </c>
      <c r="C83" s="72"/>
      <c r="D83" s="92" t="s">
        <v>164</v>
      </c>
      <c r="E83" s="102">
        <f t="shared" si="20"/>
        <v>11362214</v>
      </c>
      <c r="F83" s="107">
        <f t="shared" si="21"/>
        <v>11470300.66</v>
      </c>
      <c r="G83" s="117">
        <f t="shared" si="27"/>
        <v>1.0095128167802507</v>
      </c>
      <c r="H83" s="130">
        <f>SUM(H84:H85)</f>
        <v>11362214</v>
      </c>
      <c r="I83" s="169">
        <f t="shared" ref="I83:W83" si="34">SUM(I84:I85)</f>
        <v>11470300.66</v>
      </c>
      <c r="J83" s="117">
        <f t="shared" si="28"/>
        <v>1.0095128167802507</v>
      </c>
      <c r="K83" s="169">
        <f t="shared" si="34"/>
        <v>0</v>
      </c>
      <c r="L83" s="192">
        <f t="shared" si="34"/>
        <v>0</v>
      </c>
      <c r="M83" s="192">
        <f t="shared" si="34"/>
        <v>0</v>
      </c>
      <c r="N83" s="60">
        <f t="shared" si="34"/>
        <v>0</v>
      </c>
      <c r="O83" s="192">
        <f t="shared" si="34"/>
        <v>0</v>
      </c>
      <c r="P83" s="151">
        <f t="shared" si="34"/>
        <v>0</v>
      </c>
      <c r="Q83" s="192">
        <f t="shared" si="34"/>
        <v>0</v>
      </c>
      <c r="R83" s="112"/>
      <c r="S83" s="192">
        <f t="shared" si="34"/>
        <v>0</v>
      </c>
      <c r="T83" s="60">
        <f t="shared" si="34"/>
        <v>0</v>
      </c>
      <c r="U83" s="192">
        <f t="shared" si="34"/>
        <v>0</v>
      </c>
      <c r="V83" s="60">
        <f t="shared" si="34"/>
        <v>0</v>
      </c>
      <c r="W83" s="192">
        <f t="shared" si="34"/>
        <v>0</v>
      </c>
    </row>
    <row r="84" spans="1:24">
      <c r="A84" s="36"/>
      <c r="B84" s="36"/>
      <c r="C84" s="75" t="s">
        <v>46</v>
      </c>
      <c r="D84" s="85" t="s">
        <v>47</v>
      </c>
      <c r="E84" s="103">
        <f t="shared" si="20"/>
        <v>11011682</v>
      </c>
      <c r="F84" s="108">
        <f t="shared" si="21"/>
        <v>11118680</v>
      </c>
      <c r="G84" s="118">
        <f t="shared" si="27"/>
        <v>1.0097167716975481</v>
      </c>
      <c r="H84" s="128">
        <v>11011682</v>
      </c>
      <c r="I84" s="168">
        <v>11118680</v>
      </c>
      <c r="J84" s="118">
        <f t="shared" si="28"/>
        <v>1.0097167716975481</v>
      </c>
      <c r="K84" s="164"/>
      <c r="L84" s="184"/>
      <c r="M84" s="184"/>
      <c r="N84" s="53"/>
      <c r="O84" s="184"/>
      <c r="P84" s="142"/>
      <c r="Q84" s="184"/>
      <c r="R84" s="113"/>
      <c r="S84" s="184"/>
      <c r="T84" s="53"/>
      <c r="U84" s="184"/>
      <c r="V84" s="53"/>
      <c r="W84" s="184"/>
    </row>
    <row r="85" spans="1:24">
      <c r="A85" s="36"/>
      <c r="B85" s="36"/>
      <c r="C85" s="75" t="s">
        <v>48</v>
      </c>
      <c r="D85" s="85" t="s">
        <v>49</v>
      </c>
      <c r="E85" s="103">
        <f t="shared" si="20"/>
        <v>350532</v>
      </c>
      <c r="F85" s="108">
        <f t="shared" si="21"/>
        <v>351620.66</v>
      </c>
      <c r="G85" s="118">
        <f t="shared" si="27"/>
        <v>1.0031057364234934</v>
      </c>
      <c r="H85" s="128">
        <v>350532</v>
      </c>
      <c r="I85" s="168">
        <v>351620.66</v>
      </c>
      <c r="J85" s="118">
        <f t="shared" si="28"/>
        <v>1.0031057364234934</v>
      </c>
      <c r="K85" s="164"/>
      <c r="L85" s="184"/>
      <c r="M85" s="184"/>
      <c r="N85" s="53"/>
      <c r="O85" s="184"/>
      <c r="P85" s="142"/>
      <c r="Q85" s="184"/>
      <c r="R85" s="113"/>
      <c r="S85" s="184"/>
      <c r="T85" s="53"/>
      <c r="U85" s="184"/>
      <c r="V85" s="53"/>
      <c r="W85" s="184"/>
    </row>
    <row r="86" spans="1:24" s="6" customFormat="1">
      <c r="A86" s="38">
        <v>758</v>
      </c>
      <c r="B86" s="38"/>
      <c r="C86" s="76"/>
      <c r="D86" s="87" t="s">
        <v>50</v>
      </c>
      <c r="E86" s="104">
        <f>SUM(H86+P86)</f>
        <v>34186921</v>
      </c>
      <c r="F86" s="109">
        <f t="shared" si="21"/>
        <v>34188169.57</v>
      </c>
      <c r="G86" s="119">
        <f t="shared" si="27"/>
        <v>1.0000365218616791</v>
      </c>
      <c r="H86" s="123">
        <f>SUM(H87+H89+H91+H93+H97)</f>
        <v>34138059</v>
      </c>
      <c r="I86" s="162">
        <f>SUM(I87+I89+I91+I93+I97)</f>
        <v>34138806.729999997</v>
      </c>
      <c r="J86" s="119">
        <f t="shared" si="28"/>
        <v>1.0000219031199167</v>
      </c>
      <c r="K86" s="162">
        <f t="shared" ref="K86:P86" si="35">SUM(K87+K91+K93+K97)</f>
        <v>0</v>
      </c>
      <c r="L86" s="186">
        <f t="shared" si="35"/>
        <v>0</v>
      </c>
      <c r="M86" s="186">
        <f t="shared" si="35"/>
        <v>0</v>
      </c>
      <c r="N86" s="55">
        <f t="shared" si="35"/>
        <v>0</v>
      </c>
      <c r="O86" s="186">
        <f t="shared" si="35"/>
        <v>0</v>
      </c>
      <c r="P86" s="144">
        <f t="shared" si="35"/>
        <v>48862</v>
      </c>
      <c r="Q86" s="186">
        <f t="shared" ref="Q86" si="36">SUM(Q87+Q91+Q93+Q97)</f>
        <v>49362.84</v>
      </c>
      <c r="R86" s="114">
        <f t="shared" si="29"/>
        <v>1.0102500920961073</v>
      </c>
      <c r="S86" s="186">
        <f>SUM(S87+S91+S93+S97)</f>
        <v>0</v>
      </c>
      <c r="T86" s="55">
        <f>SUM(T87+T91+T93+T97)</f>
        <v>0</v>
      </c>
      <c r="U86" s="186">
        <f>SUM(U87+U91+U93+U97)</f>
        <v>0</v>
      </c>
      <c r="V86" s="55">
        <f>SUM(V87+V91+V93+V97)</f>
        <v>0</v>
      </c>
      <c r="W86" s="186">
        <f>SUM(W87+W91+W93+W97)</f>
        <v>0</v>
      </c>
    </row>
    <row r="87" spans="1:24" s="7" customFormat="1">
      <c r="A87" s="41"/>
      <c r="B87" s="41">
        <v>75801</v>
      </c>
      <c r="C87" s="72"/>
      <c r="D87" s="93" t="s">
        <v>166</v>
      </c>
      <c r="E87" s="102">
        <f t="shared" si="20"/>
        <v>30872896</v>
      </c>
      <c r="F87" s="107">
        <f t="shared" si="21"/>
        <v>30872896</v>
      </c>
      <c r="G87" s="117">
        <f t="shared" si="27"/>
        <v>1</v>
      </c>
      <c r="H87" s="121">
        <f>SUM(H88)</f>
        <v>30872896</v>
      </c>
      <c r="I87" s="169">
        <f t="shared" ref="I87:W87" si="37">SUM(I88)</f>
        <v>30872896</v>
      </c>
      <c r="J87" s="117">
        <f t="shared" si="28"/>
        <v>1</v>
      </c>
      <c r="K87" s="169">
        <f t="shared" si="37"/>
        <v>0</v>
      </c>
      <c r="L87" s="192">
        <f t="shared" si="37"/>
        <v>0</v>
      </c>
      <c r="M87" s="192">
        <f t="shared" si="37"/>
        <v>0</v>
      </c>
      <c r="N87" s="60">
        <f t="shared" si="37"/>
        <v>0</v>
      </c>
      <c r="O87" s="192">
        <f t="shared" si="37"/>
        <v>0</v>
      </c>
      <c r="P87" s="151">
        <f t="shared" si="37"/>
        <v>0</v>
      </c>
      <c r="Q87" s="192">
        <f t="shared" si="37"/>
        <v>0</v>
      </c>
      <c r="R87" s="112"/>
      <c r="S87" s="192">
        <f t="shared" si="37"/>
        <v>0</v>
      </c>
      <c r="T87" s="60">
        <f t="shared" si="37"/>
        <v>0</v>
      </c>
      <c r="U87" s="192">
        <f t="shared" si="37"/>
        <v>0</v>
      </c>
      <c r="V87" s="60">
        <f t="shared" si="37"/>
        <v>0</v>
      </c>
      <c r="W87" s="192">
        <f t="shared" si="37"/>
        <v>0</v>
      </c>
    </row>
    <row r="88" spans="1:24">
      <c r="A88" s="36"/>
      <c r="B88" s="36"/>
      <c r="C88" s="75" t="s">
        <v>51</v>
      </c>
      <c r="D88" s="88" t="s">
        <v>52</v>
      </c>
      <c r="E88" s="103">
        <f t="shared" si="20"/>
        <v>30872896</v>
      </c>
      <c r="F88" s="108">
        <f t="shared" si="21"/>
        <v>30872896</v>
      </c>
      <c r="G88" s="118">
        <f t="shared" si="27"/>
        <v>1</v>
      </c>
      <c r="H88" s="122">
        <v>30872896</v>
      </c>
      <c r="I88" s="166">
        <v>30872896</v>
      </c>
      <c r="J88" s="118">
        <f t="shared" si="28"/>
        <v>1</v>
      </c>
      <c r="K88" s="164"/>
      <c r="L88" s="184"/>
      <c r="M88" s="184"/>
      <c r="N88" s="53"/>
      <c r="O88" s="184"/>
      <c r="P88" s="142"/>
      <c r="Q88" s="184"/>
      <c r="R88" s="113"/>
      <c r="S88" s="184"/>
      <c r="T88" s="53"/>
      <c r="U88" s="184"/>
      <c r="V88" s="53"/>
      <c r="W88" s="184"/>
    </row>
    <row r="89" spans="1:24">
      <c r="A89" s="39"/>
      <c r="B89" s="39">
        <v>75802</v>
      </c>
      <c r="C89" s="78"/>
      <c r="D89" s="90" t="s">
        <v>132</v>
      </c>
      <c r="E89" s="102">
        <f t="shared" si="20"/>
        <v>37296</v>
      </c>
      <c r="F89" s="107">
        <f t="shared" si="21"/>
        <v>37296</v>
      </c>
      <c r="G89" s="117">
        <f t="shared" si="27"/>
        <v>1</v>
      </c>
      <c r="H89" s="129">
        <f>SUM(H90)</f>
        <v>37296</v>
      </c>
      <c r="I89" s="167">
        <f>SUM(I90)</f>
        <v>37296</v>
      </c>
      <c r="J89" s="117">
        <f t="shared" si="28"/>
        <v>1</v>
      </c>
      <c r="K89" s="167">
        <f t="shared" ref="K89" si="38">SUM(K87:K88)</f>
        <v>0</v>
      </c>
      <c r="L89" s="189">
        <f t="shared" ref="L89" si="39">SUM(L87:L88)</f>
        <v>0</v>
      </c>
      <c r="M89" s="189">
        <f t="shared" ref="M89" si="40">SUM(M87:M88)</f>
        <v>0</v>
      </c>
      <c r="N89" s="57">
        <f t="shared" ref="N89" si="41">SUM(N87:N88)</f>
        <v>0</v>
      </c>
      <c r="O89" s="189">
        <f t="shared" ref="O89" si="42">SUM(O87:O88)</f>
        <v>0</v>
      </c>
      <c r="P89" s="148">
        <f t="shared" ref="P89" si="43">SUM(P87:P88)</f>
        <v>0</v>
      </c>
      <c r="Q89" s="189">
        <f t="shared" ref="Q89" si="44">SUM(Q87:Q88)</f>
        <v>0</v>
      </c>
      <c r="R89" s="112"/>
      <c r="S89" s="189">
        <f t="shared" ref="S89" si="45">SUM(S87:S88)</f>
        <v>0</v>
      </c>
      <c r="T89" s="57">
        <f t="shared" ref="T89" si="46">SUM(T87:T88)</f>
        <v>0</v>
      </c>
      <c r="U89" s="189">
        <f t="shared" ref="U89" si="47">SUM(U87:U88)</f>
        <v>0</v>
      </c>
      <c r="V89" s="57">
        <f t="shared" ref="V89" si="48">SUM(V87:V88)</f>
        <v>0</v>
      </c>
      <c r="W89" s="189">
        <f t="shared" ref="W89" si="49">SUM(W87:W88)</f>
        <v>0</v>
      </c>
      <c r="X89" s="25"/>
    </row>
    <row r="90" spans="1:24">
      <c r="A90" s="36"/>
      <c r="B90" s="36"/>
      <c r="C90" s="75" t="s">
        <v>128</v>
      </c>
      <c r="D90" s="94" t="s">
        <v>131</v>
      </c>
      <c r="E90" s="103">
        <f t="shared" si="20"/>
        <v>37296</v>
      </c>
      <c r="F90" s="108">
        <f t="shared" si="21"/>
        <v>37296</v>
      </c>
      <c r="G90" s="118">
        <f t="shared" si="27"/>
        <v>1</v>
      </c>
      <c r="H90" s="122">
        <v>37296</v>
      </c>
      <c r="I90" s="166">
        <v>37296</v>
      </c>
      <c r="J90" s="118">
        <f t="shared" si="28"/>
        <v>1</v>
      </c>
      <c r="K90" s="164"/>
      <c r="L90" s="184"/>
      <c r="M90" s="184"/>
      <c r="N90" s="53"/>
      <c r="O90" s="184"/>
      <c r="P90" s="142"/>
      <c r="Q90" s="184"/>
      <c r="R90" s="113"/>
      <c r="S90" s="184"/>
      <c r="T90" s="53"/>
      <c r="U90" s="184"/>
      <c r="V90" s="53"/>
      <c r="W90" s="184"/>
    </row>
    <row r="91" spans="1:24" s="7" customFormat="1">
      <c r="A91" s="35"/>
      <c r="B91" s="35">
        <v>75803</v>
      </c>
      <c r="C91" s="72"/>
      <c r="D91" s="84" t="s">
        <v>167</v>
      </c>
      <c r="E91" s="102">
        <f t="shared" si="20"/>
        <v>2621289</v>
      </c>
      <c r="F91" s="107">
        <f t="shared" si="21"/>
        <v>2621289</v>
      </c>
      <c r="G91" s="117">
        <f t="shared" si="27"/>
        <v>1</v>
      </c>
      <c r="H91" s="121">
        <f>SUM(H92)</f>
        <v>2621289</v>
      </c>
      <c r="I91" s="160">
        <f t="shared" ref="I91:W91" si="50">SUM(I92)</f>
        <v>2621289</v>
      </c>
      <c r="J91" s="117">
        <f t="shared" si="28"/>
        <v>1</v>
      </c>
      <c r="K91" s="160">
        <f t="shared" si="50"/>
        <v>0</v>
      </c>
      <c r="L91" s="183">
        <f t="shared" si="50"/>
        <v>0</v>
      </c>
      <c r="M91" s="183">
        <f t="shared" si="50"/>
        <v>0</v>
      </c>
      <c r="N91" s="52">
        <f t="shared" si="50"/>
        <v>0</v>
      </c>
      <c r="O91" s="183">
        <f t="shared" si="50"/>
        <v>0</v>
      </c>
      <c r="P91" s="141">
        <f t="shared" si="50"/>
        <v>0</v>
      </c>
      <c r="Q91" s="183">
        <f t="shared" si="50"/>
        <v>0</v>
      </c>
      <c r="R91" s="112"/>
      <c r="S91" s="183">
        <f t="shared" si="50"/>
        <v>0</v>
      </c>
      <c r="T91" s="52">
        <f t="shared" si="50"/>
        <v>0</v>
      </c>
      <c r="U91" s="183">
        <f t="shared" si="50"/>
        <v>0</v>
      </c>
      <c r="V91" s="52">
        <f t="shared" si="50"/>
        <v>0</v>
      </c>
      <c r="W91" s="183">
        <f t="shared" si="50"/>
        <v>0</v>
      </c>
    </row>
    <row r="92" spans="1:24">
      <c r="A92" s="36"/>
      <c r="B92" s="36"/>
      <c r="C92" s="75" t="s">
        <v>51</v>
      </c>
      <c r="D92" s="88" t="s">
        <v>52</v>
      </c>
      <c r="E92" s="103">
        <f t="shared" si="20"/>
        <v>2621289</v>
      </c>
      <c r="F92" s="108">
        <f t="shared" si="21"/>
        <v>2621289</v>
      </c>
      <c r="G92" s="118">
        <f t="shared" si="27"/>
        <v>1</v>
      </c>
      <c r="H92" s="122">
        <v>2621289</v>
      </c>
      <c r="I92" s="166">
        <v>2621289</v>
      </c>
      <c r="J92" s="118">
        <f t="shared" si="28"/>
        <v>1</v>
      </c>
      <c r="K92" s="164"/>
      <c r="L92" s="184"/>
      <c r="M92" s="184"/>
      <c r="N92" s="53"/>
      <c r="O92" s="184"/>
      <c r="P92" s="142"/>
      <c r="Q92" s="184"/>
      <c r="R92" s="113"/>
      <c r="S92" s="184"/>
      <c r="T92" s="53"/>
      <c r="U92" s="184"/>
      <c r="V92" s="53"/>
      <c r="W92" s="184"/>
    </row>
    <row r="93" spans="1:24" s="7" customFormat="1">
      <c r="A93" s="35"/>
      <c r="B93" s="35">
        <v>75814</v>
      </c>
      <c r="C93" s="72"/>
      <c r="D93" s="84" t="s">
        <v>54</v>
      </c>
      <c r="E93" s="102">
        <f t="shared" si="20"/>
        <v>121059</v>
      </c>
      <c r="F93" s="107">
        <f t="shared" si="21"/>
        <v>122307.56999999999</v>
      </c>
      <c r="G93" s="117">
        <f t="shared" si="27"/>
        <v>1.0103137313210913</v>
      </c>
      <c r="H93" s="121">
        <f>SUM(H94:H96)</f>
        <v>72197</v>
      </c>
      <c r="I93" s="160">
        <f t="shared" ref="I93:W93" si="51">SUM(I94:I96)</f>
        <v>72944.73</v>
      </c>
      <c r="J93" s="117">
        <f t="shared" si="28"/>
        <v>1.0103568015291493</v>
      </c>
      <c r="K93" s="160">
        <f t="shared" si="51"/>
        <v>0</v>
      </c>
      <c r="L93" s="183">
        <f t="shared" si="51"/>
        <v>0</v>
      </c>
      <c r="M93" s="183">
        <f t="shared" si="51"/>
        <v>0</v>
      </c>
      <c r="N93" s="52">
        <f t="shared" si="51"/>
        <v>0</v>
      </c>
      <c r="O93" s="183">
        <f t="shared" si="51"/>
        <v>0</v>
      </c>
      <c r="P93" s="141">
        <f t="shared" si="51"/>
        <v>48862</v>
      </c>
      <c r="Q93" s="183">
        <f t="shared" si="51"/>
        <v>49362.84</v>
      </c>
      <c r="R93" s="112">
        <f t="shared" si="29"/>
        <v>1.0102500920961073</v>
      </c>
      <c r="S93" s="183">
        <f t="shared" si="51"/>
        <v>0</v>
      </c>
      <c r="T93" s="52">
        <f t="shared" si="51"/>
        <v>0</v>
      </c>
      <c r="U93" s="183">
        <f t="shared" si="51"/>
        <v>0</v>
      </c>
      <c r="V93" s="52">
        <f t="shared" si="51"/>
        <v>0</v>
      </c>
      <c r="W93" s="183">
        <f t="shared" si="51"/>
        <v>0</v>
      </c>
    </row>
    <row r="94" spans="1:24">
      <c r="A94" s="36"/>
      <c r="B94" s="36"/>
      <c r="C94" s="75" t="s">
        <v>32</v>
      </c>
      <c r="D94" s="85" t="s">
        <v>33</v>
      </c>
      <c r="E94" s="103">
        <f t="shared" si="20"/>
        <v>21000</v>
      </c>
      <c r="F94" s="108">
        <f t="shared" si="21"/>
        <v>21456.2</v>
      </c>
      <c r="G94" s="118">
        <f t="shared" si="27"/>
        <v>1.0217238095238095</v>
      </c>
      <c r="H94" s="122">
        <v>21000</v>
      </c>
      <c r="I94" s="166">
        <v>21456.2</v>
      </c>
      <c r="J94" s="118">
        <f t="shared" si="28"/>
        <v>1.0217238095238095</v>
      </c>
      <c r="K94" s="164"/>
      <c r="L94" s="184"/>
      <c r="M94" s="184"/>
      <c r="N94" s="53"/>
      <c r="O94" s="184"/>
      <c r="P94" s="142"/>
      <c r="Q94" s="184"/>
      <c r="R94" s="113"/>
      <c r="S94" s="184"/>
      <c r="T94" s="53"/>
      <c r="U94" s="184"/>
      <c r="V94" s="53"/>
      <c r="W94" s="184"/>
    </row>
    <row r="95" spans="1:24">
      <c r="A95" s="36"/>
      <c r="B95" s="36"/>
      <c r="C95" s="75" t="s">
        <v>7</v>
      </c>
      <c r="D95" s="85" t="s">
        <v>8</v>
      </c>
      <c r="E95" s="103">
        <f t="shared" si="20"/>
        <v>51197</v>
      </c>
      <c r="F95" s="108">
        <f t="shared" si="21"/>
        <v>51488.53</v>
      </c>
      <c r="G95" s="118">
        <f t="shared" si="27"/>
        <v>1.0056942789616579</v>
      </c>
      <c r="H95" s="122">
        <v>51197</v>
      </c>
      <c r="I95" s="166">
        <v>51488.53</v>
      </c>
      <c r="J95" s="118">
        <f t="shared" si="28"/>
        <v>1.0056942789616579</v>
      </c>
      <c r="K95" s="164"/>
      <c r="L95" s="184"/>
      <c r="M95" s="184"/>
      <c r="N95" s="53"/>
      <c r="O95" s="184"/>
      <c r="P95" s="142"/>
      <c r="Q95" s="184"/>
      <c r="R95" s="113"/>
      <c r="S95" s="184"/>
      <c r="T95" s="53"/>
      <c r="U95" s="184"/>
      <c r="V95" s="53"/>
      <c r="W95" s="184"/>
    </row>
    <row r="96" spans="1:24">
      <c r="A96" s="36"/>
      <c r="B96" s="36"/>
      <c r="C96" s="75" t="s">
        <v>150</v>
      </c>
      <c r="D96" s="85" t="s">
        <v>168</v>
      </c>
      <c r="E96" s="103">
        <f t="shared" si="20"/>
        <v>48862</v>
      </c>
      <c r="F96" s="108">
        <f t="shared" si="21"/>
        <v>49362.84</v>
      </c>
      <c r="G96" s="118">
        <f t="shared" si="27"/>
        <v>1.0102500920961073</v>
      </c>
      <c r="H96" s="122"/>
      <c r="I96" s="166"/>
      <c r="J96" s="118"/>
      <c r="K96" s="164"/>
      <c r="L96" s="184"/>
      <c r="M96" s="184"/>
      <c r="N96" s="53"/>
      <c r="O96" s="184"/>
      <c r="P96" s="142">
        <v>48862</v>
      </c>
      <c r="Q96" s="184">
        <v>49362.84</v>
      </c>
      <c r="R96" s="113">
        <f t="shared" si="29"/>
        <v>1.0102500920961073</v>
      </c>
      <c r="S96" s="184"/>
      <c r="T96" s="53"/>
      <c r="U96" s="184"/>
      <c r="V96" s="53"/>
      <c r="W96" s="184"/>
    </row>
    <row r="97" spans="1:23" s="7" customFormat="1">
      <c r="A97" s="35"/>
      <c r="B97" s="35">
        <v>75832</v>
      </c>
      <c r="C97" s="72"/>
      <c r="D97" s="84" t="s">
        <v>53</v>
      </c>
      <c r="E97" s="102">
        <f t="shared" si="20"/>
        <v>534381</v>
      </c>
      <c r="F97" s="107">
        <f t="shared" si="21"/>
        <v>534381</v>
      </c>
      <c r="G97" s="117">
        <f t="shared" si="27"/>
        <v>1</v>
      </c>
      <c r="H97" s="121">
        <f>SUM(H98)</f>
        <v>534381</v>
      </c>
      <c r="I97" s="160">
        <f t="shared" ref="I97:W97" si="52">SUM(I98)</f>
        <v>534381</v>
      </c>
      <c r="J97" s="117">
        <f t="shared" si="28"/>
        <v>1</v>
      </c>
      <c r="K97" s="160">
        <f t="shared" si="52"/>
        <v>0</v>
      </c>
      <c r="L97" s="183">
        <f t="shared" si="52"/>
        <v>0</v>
      </c>
      <c r="M97" s="183">
        <f t="shared" si="52"/>
        <v>0</v>
      </c>
      <c r="N97" s="52">
        <f t="shared" si="52"/>
        <v>0</v>
      </c>
      <c r="O97" s="183">
        <f t="shared" si="52"/>
        <v>0</v>
      </c>
      <c r="P97" s="141">
        <f t="shared" si="52"/>
        <v>0</v>
      </c>
      <c r="Q97" s="183">
        <f t="shared" si="52"/>
        <v>0</v>
      </c>
      <c r="R97" s="112"/>
      <c r="S97" s="183">
        <f t="shared" si="52"/>
        <v>0</v>
      </c>
      <c r="T97" s="52">
        <f t="shared" si="52"/>
        <v>0</v>
      </c>
      <c r="U97" s="183">
        <f t="shared" si="52"/>
        <v>0</v>
      </c>
      <c r="V97" s="52">
        <f t="shared" si="52"/>
        <v>0</v>
      </c>
      <c r="W97" s="183">
        <f t="shared" si="52"/>
        <v>0</v>
      </c>
    </row>
    <row r="98" spans="1:23">
      <c r="A98" s="36"/>
      <c r="B98" s="36"/>
      <c r="C98" s="75" t="s">
        <v>51</v>
      </c>
      <c r="D98" s="88" t="s">
        <v>52</v>
      </c>
      <c r="E98" s="103">
        <f t="shared" si="20"/>
        <v>534381</v>
      </c>
      <c r="F98" s="108">
        <f t="shared" si="21"/>
        <v>534381</v>
      </c>
      <c r="G98" s="118">
        <f t="shared" si="27"/>
        <v>1</v>
      </c>
      <c r="H98" s="122">
        <v>534381</v>
      </c>
      <c r="I98" s="166">
        <v>534381</v>
      </c>
      <c r="J98" s="118">
        <f t="shared" si="28"/>
        <v>1</v>
      </c>
      <c r="K98" s="164"/>
      <c r="L98" s="184"/>
      <c r="M98" s="184"/>
      <c r="N98" s="53"/>
      <c r="O98" s="184"/>
      <c r="P98" s="142"/>
      <c r="Q98" s="184"/>
      <c r="R98" s="113"/>
      <c r="S98" s="184"/>
      <c r="T98" s="53"/>
      <c r="U98" s="184"/>
      <c r="V98" s="53"/>
      <c r="W98" s="184"/>
    </row>
    <row r="99" spans="1:23" s="6" customFormat="1">
      <c r="A99" s="38">
        <v>801</v>
      </c>
      <c r="B99" s="38"/>
      <c r="C99" s="76"/>
      <c r="D99" s="87" t="s">
        <v>55</v>
      </c>
      <c r="E99" s="104">
        <f>SUM(H99+P99)</f>
        <v>1144665</v>
      </c>
      <c r="F99" s="109">
        <f>SUM(I99+Q99)</f>
        <v>1116809.4100000001</v>
      </c>
      <c r="G99" s="119">
        <f t="shared" si="27"/>
        <v>0.97566485390922253</v>
      </c>
      <c r="H99" s="104">
        <f>SUM(H100+H107+H114+H122+H131+H134+H136+H110+H112)</f>
        <v>1117265</v>
      </c>
      <c r="I99" s="109">
        <f>SUM(I100+I107+I114+I122+I131+I134+I136+I110+I112)</f>
        <v>1089409.4100000001</v>
      </c>
      <c r="J99" s="119">
        <f t="shared" si="28"/>
        <v>0.97506805457971035</v>
      </c>
      <c r="K99" s="109">
        <f>SUM(K100+K107+K114+K122+K131+K134+K136+K110+K112)</f>
        <v>434915.23</v>
      </c>
      <c r="L99" s="109">
        <f t="shared" ref="L99:O99" si="53">SUM(L100+L107+L114+L122+L131+L134+L136+L110+L112)</f>
        <v>0</v>
      </c>
      <c r="M99" s="185">
        <f t="shared" si="53"/>
        <v>17519.59</v>
      </c>
      <c r="N99" s="109">
        <f t="shared" si="53"/>
        <v>0</v>
      </c>
      <c r="O99" s="185">
        <f t="shared" si="53"/>
        <v>0</v>
      </c>
      <c r="P99" s="143">
        <f>SUM(P100+P107+P114+P122+P131+P134+P136+P110+P112)</f>
        <v>27400</v>
      </c>
      <c r="Q99" s="185">
        <f>SUM(Q100+Q107+Q114+Q122+Q131+Q134+Q136+Q110+Q112)</f>
        <v>27400</v>
      </c>
      <c r="R99" s="114">
        <f t="shared" si="29"/>
        <v>1</v>
      </c>
      <c r="S99" s="185">
        <f>SUM(S100+S107+S114+S122+S131+S134+S136)</f>
        <v>0</v>
      </c>
      <c r="T99" s="54">
        <f>SUM(T100+T107+T114+T122+T131+T134+T136)</f>
        <v>0</v>
      </c>
      <c r="U99" s="185">
        <f>SUM(U100+U107+U114+U122+U131+U134+U136)</f>
        <v>0</v>
      </c>
      <c r="V99" s="54">
        <f>SUM(V100+V107+V114+V122+V131+V134+V136)</f>
        <v>0</v>
      </c>
      <c r="W99" s="185">
        <f>SUM(W100+W107+W114+W122+W131+W134+W136)</f>
        <v>0</v>
      </c>
    </row>
    <row r="100" spans="1:23" s="7" customFormat="1">
      <c r="A100" s="35"/>
      <c r="B100" s="35">
        <v>80102</v>
      </c>
      <c r="C100" s="72"/>
      <c r="D100" s="91" t="s">
        <v>56</v>
      </c>
      <c r="E100" s="102">
        <f t="shared" si="20"/>
        <v>155211</v>
      </c>
      <c r="F100" s="107">
        <f t="shared" si="21"/>
        <v>157056.27000000002</v>
      </c>
      <c r="G100" s="117">
        <f t="shared" si="27"/>
        <v>1.0118887836557977</v>
      </c>
      <c r="H100" s="121">
        <f>SUM(H101:H106)</f>
        <v>155211</v>
      </c>
      <c r="I100" s="160">
        <f>SUM(I101:I106)</f>
        <v>157056.27000000002</v>
      </c>
      <c r="J100" s="117">
        <f t="shared" si="28"/>
        <v>1.0118887836557977</v>
      </c>
      <c r="K100" s="160">
        <f>SUM(K101:K106)</f>
        <v>0</v>
      </c>
      <c r="L100" s="183">
        <f t="shared" ref="L100:Q100" si="54">SUM(L101:L105)</f>
        <v>0</v>
      </c>
      <c r="M100" s="183">
        <f t="shared" si="54"/>
        <v>10268.450000000001</v>
      </c>
      <c r="N100" s="52">
        <f t="shared" si="54"/>
        <v>0</v>
      </c>
      <c r="O100" s="183">
        <f t="shared" si="54"/>
        <v>0</v>
      </c>
      <c r="P100" s="141">
        <f t="shared" si="54"/>
        <v>0</v>
      </c>
      <c r="Q100" s="183">
        <f t="shared" si="54"/>
        <v>0</v>
      </c>
      <c r="R100" s="112"/>
      <c r="S100" s="183">
        <f>SUM(S101:S105)</f>
        <v>0</v>
      </c>
      <c r="T100" s="52">
        <f>SUM(T101:T105)</f>
        <v>0</v>
      </c>
      <c r="U100" s="183">
        <f>SUM(U101:U105)</f>
        <v>0</v>
      </c>
      <c r="V100" s="52">
        <f>SUM(V101:V105)</f>
        <v>0</v>
      </c>
      <c r="W100" s="183">
        <f>SUM(W101:W105)</f>
        <v>0</v>
      </c>
    </row>
    <row r="101" spans="1:23">
      <c r="A101" s="36"/>
      <c r="B101" s="36"/>
      <c r="C101" s="75" t="s">
        <v>36</v>
      </c>
      <c r="D101" s="88" t="s">
        <v>37</v>
      </c>
      <c r="E101" s="103">
        <f t="shared" si="20"/>
        <v>8150</v>
      </c>
      <c r="F101" s="108">
        <f t="shared" si="21"/>
        <v>8150</v>
      </c>
      <c r="G101" s="118">
        <f t="shared" si="27"/>
        <v>1</v>
      </c>
      <c r="H101" s="122">
        <v>8150</v>
      </c>
      <c r="I101" s="166">
        <v>8150</v>
      </c>
      <c r="J101" s="118">
        <f t="shared" si="28"/>
        <v>1</v>
      </c>
      <c r="K101" s="164"/>
      <c r="L101" s="184"/>
      <c r="M101" s="184"/>
      <c r="N101" s="53"/>
      <c r="O101" s="184"/>
      <c r="P101" s="142"/>
      <c r="Q101" s="184"/>
      <c r="R101" s="113"/>
      <c r="S101" s="184"/>
      <c r="T101" s="53"/>
      <c r="U101" s="184"/>
      <c r="V101" s="53"/>
      <c r="W101" s="184"/>
    </row>
    <row r="102" spans="1:23">
      <c r="A102" s="36"/>
      <c r="B102" s="36"/>
      <c r="C102" s="75" t="s">
        <v>57</v>
      </c>
      <c r="D102" s="88" t="s">
        <v>58</v>
      </c>
      <c r="E102" s="103">
        <f t="shared" si="20"/>
        <v>133168</v>
      </c>
      <c r="F102" s="108">
        <f t="shared" si="21"/>
        <v>134439.6</v>
      </c>
      <c r="G102" s="118">
        <f t="shared" si="27"/>
        <v>1.0095488405622972</v>
      </c>
      <c r="H102" s="122">
        <v>133168</v>
      </c>
      <c r="I102" s="166">
        <v>134439.6</v>
      </c>
      <c r="J102" s="118">
        <f t="shared" si="28"/>
        <v>1.0095488405622972</v>
      </c>
      <c r="K102" s="164"/>
      <c r="L102" s="184"/>
      <c r="M102" s="184"/>
      <c r="N102" s="53"/>
      <c r="O102" s="184"/>
      <c r="P102" s="142"/>
      <c r="Q102" s="184"/>
      <c r="R102" s="113"/>
      <c r="S102" s="184"/>
      <c r="T102" s="53"/>
      <c r="U102" s="184"/>
      <c r="V102" s="53"/>
      <c r="W102" s="184"/>
    </row>
    <row r="103" spans="1:23">
      <c r="A103" s="36"/>
      <c r="B103" s="36"/>
      <c r="C103" s="75" t="s">
        <v>32</v>
      </c>
      <c r="D103" s="88" t="s">
        <v>33</v>
      </c>
      <c r="E103" s="103">
        <f t="shared" si="20"/>
        <v>700</v>
      </c>
      <c r="F103" s="108">
        <f t="shared" si="21"/>
        <v>937.79</v>
      </c>
      <c r="G103" s="118">
        <f t="shared" si="27"/>
        <v>1.3396999999999999</v>
      </c>
      <c r="H103" s="122">
        <v>700</v>
      </c>
      <c r="I103" s="166">
        <v>937.79</v>
      </c>
      <c r="J103" s="118">
        <f t="shared" si="28"/>
        <v>1.3396999999999999</v>
      </c>
      <c r="K103" s="164"/>
      <c r="L103" s="184"/>
      <c r="M103" s="184"/>
      <c r="N103" s="53"/>
      <c r="O103" s="184"/>
      <c r="P103" s="142"/>
      <c r="Q103" s="184"/>
      <c r="R103" s="113"/>
      <c r="S103" s="184"/>
      <c r="T103" s="53"/>
      <c r="U103" s="184"/>
      <c r="V103" s="53"/>
      <c r="W103" s="184"/>
    </row>
    <row r="104" spans="1:23" ht="12" customHeight="1">
      <c r="A104" s="36"/>
      <c r="B104" s="36"/>
      <c r="C104" s="75" t="s">
        <v>7</v>
      </c>
      <c r="D104" s="85" t="s">
        <v>8</v>
      </c>
      <c r="E104" s="103">
        <f t="shared" si="20"/>
        <v>1819</v>
      </c>
      <c r="F104" s="108">
        <f t="shared" si="21"/>
        <v>2260.4299999999998</v>
      </c>
      <c r="G104" s="118">
        <f t="shared" si="27"/>
        <v>1.2426772952171521</v>
      </c>
      <c r="H104" s="122">
        <v>1819</v>
      </c>
      <c r="I104" s="166">
        <v>2260.4299999999998</v>
      </c>
      <c r="J104" s="118">
        <f t="shared" si="28"/>
        <v>1.2426772952171521</v>
      </c>
      <c r="K104" s="164"/>
      <c r="L104" s="184"/>
      <c r="M104" s="184"/>
      <c r="N104" s="53"/>
      <c r="O104" s="184"/>
      <c r="P104" s="142"/>
      <c r="Q104" s="184"/>
      <c r="R104" s="113"/>
      <c r="S104" s="184"/>
      <c r="T104" s="53"/>
      <c r="U104" s="184"/>
      <c r="V104" s="53"/>
      <c r="W104" s="184"/>
    </row>
    <row r="105" spans="1:23" ht="12" customHeight="1">
      <c r="A105" s="36"/>
      <c r="B105" s="36"/>
      <c r="C105" s="75" t="s">
        <v>29</v>
      </c>
      <c r="D105" s="85" t="s">
        <v>158</v>
      </c>
      <c r="E105" s="103">
        <f t="shared" si="20"/>
        <v>10374</v>
      </c>
      <c r="F105" s="108">
        <f t="shared" si="21"/>
        <v>10268.450000000001</v>
      </c>
      <c r="G105" s="118">
        <f t="shared" si="27"/>
        <v>0.98982552535184121</v>
      </c>
      <c r="H105" s="122">
        <v>10374</v>
      </c>
      <c r="I105" s="166">
        <v>10268.450000000001</v>
      </c>
      <c r="J105" s="118">
        <f t="shared" si="28"/>
        <v>0.98982552535184121</v>
      </c>
      <c r="K105" s="164"/>
      <c r="L105" s="184"/>
      <c r="M105" s="184">
        <v>10268.450000000001</v>
      </c>
      <c r="N105" s="53"/>
      <c r="O105" s="184"/>
      <c r="P105" s="142"/>
      <c r="Q105" s="184"/>
      <c r="R105" s="113"/>
      <c r="S105" s="184"/>
      <c r="T105" s="53"/>
      <c r="U105" s="184"/>
      <c r="V105" s="53"/>
      <c r="W105" s="184"/>
    </row>
    <row r="106" spans="1:23">
      <c r="A106" s="36"/>
      <c r="B106" s="36"/>
      <c r="C106" s="75" t="s">
        <v>59</v>
      </c>
      <c r="D106" s="85" t="s">
        <v>158</v>
      </c>
      <c r="E106" s="103">
        <f t="shared" ref="E106:E150" si="55">SUM(H106+P106)</f>
        <v>1000</v>
      </c>
      <c r="F106" s="108">
        <f t="shared" ref="F106:F150" si="56">SUM(I106+Q106)</f>
        <v>1000</v>
      </c>
      <c r="G106" s="118">
        <f t="shared" si="27"/>
        <v>1</v>
      </c>
      <c r="H106" s="125">
        <v>1000</v>
      </c>
      <c r="I106" s="166">
        <v>1000</v>
      </c>
      <c r="J106" s="118">
        <f t="shared" si="28"/>
        <v>1</v>
      </c>
      <c r="K106" s="164"/>
      <c r="L106" s="184"/>
      <c r="M106" s="184"/>
      <c r="N106" s="53"/>
      <c r="O106" s="184"/>
      <c r="P106" s="142"/>
      <c r="Q106" s="184"/>
      <c r="R106" s="113"/>
      <c r="S106" s="184"/>
      <c r="T106" s="53"/>
      <c r="U106" s="184"/>
      <c r="V106" s="53"/>
      <c r="W106" s="184"/>
    </row>
    <row r="107" spans="1:23">
      <c r="A107" s="39"/>
      <c r="B107" s="39">
        <v>80105</v>
      </c>
      <c r="C107" s="78"/>
      <c r="D107" s="89" t="s">
        <v>169</v>
      </c>
      <c r="E107" s="102">
        <f t="shared" si="55"/>
        <v>202035</v>
      </c>
      <c r="F107" s="107">
        <f t="shared" si="56"/>
        <v>202034.93</v>
      </c>
      <c r="G107" s="117">
        <f t="shared" si="27"/>
        <v>0.99999965352537923</v>
      </c>
      <c r="H107" s="102">
        <f>SUM(H108:H109)</f>
        <v>202035</v>
      </c>
      <c r="I107" s="107">
        <f>SUM(I108:I109)</f>
        <v>202034.93</v>
      </c>
      <c r="J107" s="117">
        <f t="shared" si="28"/>
        <v>0.99999965352537923</v>
      </c>
      <c r="K107" s="107">
        <f t="shared" ref="K107:W107" si="57">SUM(K108)</f>
        <v>173803.93</v>
      </c>
      <c r="L107" s="191">
        <f t="shared" si="57"/>
        <v>0</v>
      </c>
      <c r="M107" s="191">
        <f t="shared" si="57"/>
        <v>0</v>
      </c>
      <c r="N107" s="59">
        <f t="shared" si="57"/>
        <v>0</v>
      </c>
      <c r="O107" s="191">
        <f t="shared" si="57"/>
        <v>0</v>
      </c>
      <c r="P107" s="150">
        <f t="shared" si="57"/>
        <v>0</v>
      </c>
      <c r="Q107" s="191">
        <f t="shared" si="57"/>
        <v>0</v>
      </c>
      <c r="R107" s="112"/>
      <c r="S107" s="191">
        <f t="shared" si="57"/>
        <v>0</v>
      </c>
      <c r="T107" s="59">
        <f t="shared" si="57"/>
        <v>0</v>
      </c>
      <c r="U107" s="191">
        <f t="shared" si="57"/>
        <v>0</v>
      </c>
      <c r="V107" s="59">
        <f t="shared" si="57"/>
        <v>0</v>
      </c>
      <c r="W107" s="191">
        <f t="shared" si="57"/>
        <v>0</v>
      </c>
    </row>
    <row r="108" spans="1:23">
      <c r="A108" s="36"/>
      <c r="B108" s="36"/>
      <c r="C108" s="75" t="s">
        <v>116</v>
      </c>
      <c r="D108" s="85" t="s">
        <v>118</v>
      </c>
      <c r="E108" s="103">
        <f t="shared" si="55"/>
        <v>173804</v>
      </c>
      <c r="F108" s="108">
        <f t="shared" ref="F108:F113" si="58">SUM(I108+Q108)</f>
        <v>173803.93</v>
      </c>
      <c r="G108" s="118">
        <f t="shared" ref="G108:G113" si="59">SUM(F108/E108)</f>
        <v>0.99999959724747411</v>
      </c>
      <c r="H108" s="125">
        <v>173804</v>
      </c>
      <c r="I108" s="166">
        <v>173803.93</v>
      </c>
      <c r="J108" s="118">
        <f t="shared" si="28"/>
        <v>0.99999959724747411</v>
      </c>
      <c r="K108" s="164">
        <v>173803.93</v>
      </c>
      <c r="L108" s="184"/>
      <c r="M108" s="184"/>
      <c r="N108" s="53"/>
      <c r="O108" s="184"/>
      <c r="P108" s="142"/>
      <c r="Q108" s="184"/>
      <c r="R108" s="113"/>
      <c r="S108" s="184"/>
      <c r="T108" s="53"/>
      <c r="U108" s="184"/>
      <c r="V108" s="53"/>
      <c r="W108" s="184"/>
    </row>
    <row r="109" spans="1:23">
      <c r="A109" s="36"/>
      <c r="B109" s="36"/>
      <c r="C109" s="75" t="s">
        <v>129</v>
      </c>
      <c r="D109" s="85" t="s">
        <v>170</v>
      </c>
      <c r="E109" s="103">
        <f t="shared" si="55"/>
        <v>28231</v>
      </c>
      <c r="F109" s="108">
        <f t="shared" si="58"/>
        <v>28231</v>
      </c>
      <c r="G109" s="118">
        <f t="shared" si="59"/>
        <v>1</v>
      </c>
      <c r="H109" s="125">
        <v>28231</v>
      </c>
      <c r="I109" s="166">
        <v>28231</v>
      </c>
      <c r="J109" s="118">
        <f t="shared" si="28"/>
        <v>1</v>
      </c>
      <c r="K109" s="164"/>
      <c r="L109" s="184"/>
      <c r="M109" s="184"/>
      <c r="N109" s="53"/>
      <c r="O109" s="184"/>
      <c r="P109" s="142"/>
      <c r="Q109" s="184"/>
      <c r="R109" s="113"/>
      <c r="S109" s="184"/>
      <c r="T109" s="53"/>
      <c r="U109" s="184"/>
      <c r="V109" s="53"/>
      <c r="W109" s="184"/>
    </row>
    <row r="110" spans="1:23">
      <c r="A110" s="47"/>
      <c r="B110" s="47">
        <v>80110</v>
      </c>
      <c r="C110" s="78"/>
      <c r="D110" s="223" t="s">
        <v>185</v>
      </c>
      <c r="E110" s="102">
        <f>SUM(H110+P110)</f>
        <v>4375</v>
      </c>
      <c r="F110" s="107">
        <f t="shared" si="58"/>
        <v>4306.3</v>
      </c>
      <c r="G110" s="117">
        <f t="shared" si="59"/>
        <v>0.98429714285714287</v>
      </c>
      <c r="H110" s="224">
        <f>SUM(H111)</f>
        <v>4375</v>
      </c>
      <c r="I110" s="167">
        <f>SUM(I111)</f>
        <v>4306.3</v>
      </c>
      <c r="J110" s="117">
        <f>SUM(I110/H110)</f>
        <v>0.98429714285714287</v>
      </c>
      <c r="K110" s="181">
        <f>SUM(K111)</f>
        <v>0</v>
      </c>
      <c r="L110" s="181">
        <f t="shared" ref="L110:Q110" si="60">SUM(L111)</f>
        <v>0</v>
      </c>
      <c r="M110" s="200">
        <f t="shared" si="60"/>
        <v>4306.3</v>
      </c>
      <c r="N110" s="181">
        <f t="shared" si="60"/>
        <v>0</v>
      </c>
      <c r="O110" s="200">
        <f t="shared" si="60"/>
        <v>0</v>
      </c>
      <c r="P110" s="229">
        <f t="shared" si="60"/>
        <v>0</v>
      </c>
      <c r="Q110" s="200">
        <f t="shared" si="60"/>
        <v>0</v>
      </c>
      <c r="R110" s="112"/>
      <c r="S110" s="200"/>
      <c r="T110" s="65"/>
      <c r="U110" s="200"/>
      <c r="V110" s="65"/>
      <c r="W110" s="200"/>
    </row>
    <row r="111" spans="1:23">
      <c r="A111" s="36"/>
      <c r="B111" s="36"/>
      <c r="C111" s="75" t="s">
        <v>29</v>
      </c>
      <c r="D111" s="85" t="s">
        <v>171</v>
      </c>
      <c r="E111" s="103">
        <f>SUM(H111+P111)</f>
        <v>4375</v>
      </c>
      <c r="F111" s="108">
        <f t="shared" si="58"/>
        <v>4306.3</v>
      </c>
      <c r="G111" s="118">
        <f t="shared" si="59"/>
        <v>0.98429714285714287</v>
      </c>
      <c r="H111" s="125">
        <v>4375</v>
      </c>
      <c r="I111" s="166">
        <v>4306.3</v>
      </c>
      <c r="J111" s="118">
        <f>SUM(I111/H111)</f>
        <v>0.98429714285714287</v>
      </c>
      <c r="K111" s="164"/>
      <c r="L111" s="184"/>
      <c r="M111" s="184">
        <v>4306.3</v>
      </c>
      <c r="N111" s="53"/>
      <c r="O111" s="184"/>
      <c r="P111" s="142"/>
      <c r="Q111" s="184"/>
      <c r="R111" s="113"/>
      <c r="S111" s="184"/>
      <c r="T111" s="53"/>
      <c r="U111" s="184"/>
      <c r="V111" s="53"/>
      <c r="W111" s="184"/>
    </row>
    <row r="112" spans="1:23">
      <c r="A112" s="47"/>
      <c r="B112" s="47">
        <v>80111</v>
      </c>
      <c r="C112" s="78"/>
      <c r="D112" s="223" t="s">
        <v>186</v>
      </c>
      <c r="E112" s="102">
        <f>SUM(H112+P112)</f>
        <v>2975</v>
      </c>
      <c r="F112" s="107">
        <f t="shared" si="58"/>
        <v>2944.84</v>
      </c>
      <c r="G112" s="117">
        <f t="shared" si="59"/>
        <v>0.98986218487394961</v>
      </c>
      <c r="H112" s="224">
        <f>SUM(H113)</f>
        <v>2975</v>
      </c>
      <c r="I112" s="167">
        <f>SUM(I113)</f>
        <v>2944.84</v>
      </c>
      <c r="J112" s="117">
        <f>SUM(I112/H112)</f>
        <v>0.98986218487394961</v>
      </c>
      <c r="K112" s="181">
        <f>SUM(K113)</f>
        <v>0</v>
      </c>
      <c r="L112" s="181">
        <f t="shared" ref="L112:Q112" si="61">SUM(L113)</f>
        <v>0</v>
      </c>
      <c r="M112" s="200">
        <f t="shared" si="61"/>
        <v>2944.84</v>
      </c>
      <c r="N112" s="181">
        <f t="shared" si="61"/>
        <v>0</v>
      </c>
      <c r="O112" s="200">
        <f t="shared" si="61"/>
        <v>0</v>
      </c>
      <c r="P112" s="229">
        <f t="shared" si="61"/>
        <v>0</v>
      </c>
      <c r="Q112" s="200">
        <f t="shared" si="61"/>
        <v>0</v>
      </c>
      <c r="R112" s="112"/>
      <c r="S112" s="200"/>
      <c r="T112" s="65"/>
      <c r="U112" s="200"/>
      <c r="V112" s="65"/>
      <c r="W112" s="200"/>
    </row>
    <row r="113" spans="1:23">
      <c r="A113" s="36"/>
      <c r="B113" s="36"/>
      <c r="C113" s="75" t="s">
        <v>29</v>
      </c>
      <c r="D113" s="85" t="s">
        <v>171</v>
      </c>
      <c r="E113" s="103">
        <f>SUM(H113+P113)</f>
        <v>2975</v>
      </c>
      <c r="F113" s="108">
        <f t="shared" si="58"/>
        <v>2944.84</v>
      </c>
      <c r="G113" s="118">
        <f t="shared" si="59"/>
        <v>0.98986218487394961</v>
      </c>
      <c r="H113" s="125">
        <v>2975</v>
      </c>
      <c r="I113" s="166">
        <v>2944.84</v>
      </c>
      <c r="J113" s="118">
        <f>SUM(I113/H113)</f>
        <v>0.98986218487394961</v>
      </c>
      <c r="K113" s="164"/>
      <c r="L113" s="184"/>
      <c r="M113" s="184">
        <v>2944.84</v>
      </c>
      <c r="N113" s="53"/>
      <c r="O113" s="184"/>
      <c r="P113" s="142"/>
      <c r="Q113" s="184"/>
      <c r="R113" s="113"/>
      <c r="S113" s="184"/>
      <c r="T113" s="53"/>
      <c r="U113" s="184"/>
      <c r="V113" s="53"/>
      <c r="W113" s="184"/>
    </row>
    <row r="114" spans="1:23" s="7" customFormat="1">
      <c r="A114" s="35"/>
      <c r="B114" s="35">
        <v>80120</v>
      </c>
      <c r="C114" s="72"/>
      <c r="D114" s="91" t="s">
        <v>62</v>
      </c>
      <c r="E114" s="102">
        <f t="shared" si="55"/>
        <v>48109</v>
      </c>
      <c r="F114" s="107">
        <f t="shared" si="56"/>
        <v>49469.9</v>
      </c>
      <c r="G114" s="117">
        <f t="shared" si="27"/>
        <v>1.028287846348916</v>
      </c>
      <c r="H114" s="124">
        <f>SUM(H115:H121)</f>
        <v>20709</v>
      </c>
      <c r="I114" s="163">
        <f>SUM(I115:I121)</f>
        <v>22069.9</v>
      </c>
      <c r="J114" s="117">
        <f t="shared" si="28"/>
        <v>1.0657153894442031</v>
      </c>
      <c r="K114" s="163">
        <f t="shared" ref="K114:Q114" si="62">SUM(K115:K121)</f>
        <v>0</v>
      </c>
      <c r="L114" s="188">
        <f t="shared" si="62"/>
        <v>0</v>
      </c>
      <c r="M114" s="188">
        <f t="shared" si="62"/>
        <v>0</v>
      </c>
      <c r="N114" s="56">
        <f t="shared" si="62"/>
        <v>0</v>
      </c>
      <c r="O114" s="188">
        <f t="shared" si="62"/>
        <v>0</v>
      </c>
      <c r="P114" s="145">
        <f t="shared" si="62"/>
        <v>27400</v>
      </c>
      <c r="Q114" s="188">
        <f t="shared" si="62"/>
        <v>27400</v>
      </c>
      <c r="R114" s="112">
        <f>SUM(Q114/P114)</f>
        <v>1</v>
      </c>
      <c r="S114" s="188">
        <f>SUM(S115:S121)</f>
        <v>0</v>
      </c>
      <c r="T114" s="56">
        <f>SUM(T115:T121)</f>
        <v>0</v>
      </c>
      <c r="U114" s="188">
        <f>SUM(U115:U121)</f>
        <v>0</v>
      </c>
      <c r="V114" s="56">
        <f>SUM(V115:V121)</f>
        <v>0</v>
      </c>
      <c r="W114" s="188">
        <f>SUM(W115:W121)</f>
        <v>0</v>
      </c>
    </row>
    <row r="115" spans="1:23" s="2" customFormat="1">
      <c r="A115" s="36"/>
      <c r="B115" s="36"/>
      <c r="C115" s="75" t="s">
        <v>12</v>
      </c>
      <c r="D115" s="88" t="s">
        <v>13</v>
      </c>
      <c r="E115" s="103">
        <f t="shared" si="55"/>
        <v>833</v>
      </c>
      <c r="F115" s="108">
        <f t="shared" si="56"/>
        <v>798</v>
      </c>
      <c r="G115" s="118">
        <f t="shared" si="27"/>
        <v>0.95798319327731096</v>
      </c>
      <c r="H115" s="126">
        <v>833</v>
      </c>
      <c r="I115" s="161">
        <v>798</v>
      </c>
      <c r="J115" s="118">
        <f t="shared" si="28"/>
        <v>0.95798319327731096</v>
      </c>
      <c r="K115" s="164"/>
      <c r="L115" s="187"/>
      <c r="M115" s="184"/>
      <c r="N115" s="53"/>
      <c r="O115" s="184"/>
      <c r="P115" s="142"/>
      <c r="Q115" s="184"/>
      <c r="R115" s="113"/>
      <c r="S115" s="184"/>
      <c r="T115" s="53"/>
      <c r="U115" s="184"/>
      <c r="V115" s="53"/>
      <c r="W115" s="184"/>
    </row>
    <row r="116" spans="1:23">
      <c r="A116" s="36"/>
      <c r="B116" s="36"/>
      <c r="C116" s="75" t="s">
        <v>36</v>
      </c>
      <c r="D116" s="88" t="s">
        <v>37</v>
      </c>
      <c r="E116" s="103">
        <f t="shared" si="55"/>
        <v>17091</v>
      </c>
      <c r="F116" s="108">
        <f t="shared" si="56"/>
        <v>17091</v>
      </c>
      <c r="G116" s="118">
        <f t="shared" si="27"/>
        <v>1</v>
      </c>
      <c r="H116" s="122">
        <v>17091</v>
      </c>
      <c r="I116" s="166">
        <v>17091</v>
      </c>
      <c r="J116" s="118">
        <f t="shared" si="28"/>
        <v>1</v>
      </c>
      <c r="K116" s="164"/>
      <c r="L116" s="184"/>
      <c r="M116" s="184"/>
      <c r="N116" s="53"/>
      <c r="O116" s="184"/>
      <c r="P116" s="142"/>
      <c r="Q116" s="184"/>
      <c r="R116" s="113"/>
      <c r="S116" s="184"/>
      <c r="T116" s="53"/>
      <c r="U116" s="184"/>
      <c r="V116" s="53"/>
      <c r="W116" s="184"/>
    </row>
    <row r="117" spans="1:23">
      <c r="A117" s="36"/>
      <c r="B117" s="36"/>
      <c r="C117" s="75" t="s">
        <v>57</v>
      </c>
      <c r="D117" s="88" t="s">
        <v>58</v>
      </c>
      <c r="E117" s="103">
        <f t="shared" si="55"/>
        <v>289</v>
      </c>
      <c r="F117" s="108">
        <f t="shared" si="56"/>
        <v>265.68</v>
      </c>
      <c r="G117" s="118">
        <f t="shared" si="27"/>
        <v>0.91930795847750868</v>
      </c>
      <c r="H117" s="122">
        <v>289</v>
      </c>
      <c r="I117" s="166">
        <v>265.68</v>
      </c>
      <c r="J117" s="118">
        <f t="shared" si="28"/>
        <v>0.91930795847750868</v>
      </c>
      <c r="K117" s="164"/>
      <c r="L117" s="184"/>
      <c r="M117" s="184"/>
      <c r="N117" s="53"/>
      <c r="O117" s="184"/>
      <c r="P117" s="142"/>
      <c r="Q117" s="184"/>
      <c r="R117" s="113"/>
      <c r="S117" s="184"/>
      <c r="T117" s="53"/>
      <c r="U117" s="184"/>
      <c r="V117" s="53"/>
      <c r="W117" s="184"/>
    </row>
    <row r="118" spans="1:23">
      <c r="A118" s="36"/>
      <c r="B118" s="36"/>
      <c r="C118" s="75" t="s">
        <v>32</v>
      </c>
      <c r="D118" s="88" t="s">
        <v>33</v>
      </c>
      <c r="E118" s="103">
        <f t="shared" si="55"/>
        <v>1010</v>
      </c>
      <c r="F118" s="108">
        <f t="shared" si="56"/>
        <v>999.32</v>
      </c>
      <c r="G118" s="118">
        <f t="shared" si="27"/>
        <v>0.98942574257425753</v>
      </c>
      <c r="H118" s="122">
        <v>1010</v>
      </c>
      <c r="I118" s="166">
        <v>999.32</v>
      </c>
      <c r="J118" s="118">
        <f t="shared" si="28"/>
        <v>0.98942574257425753</v>
      </c>
      <c r="K118" s="164"/>
      <c r="L118" s="184"/>
      <c r="M118" s="184"/>
      <c r="N118" s="53"/>
      <c r="O118" s="184"/>
      <c r="P118" s="142"/>
      <c r="Q118" s="184"/>
      <c r="R118" s="113"/>
      <c r="S118" s="184"/>
      <c r="T118" s="53"/>
      <c r="U118" s="184"/>
      <c r="V118" s="53"/>
      <c r="W118" s="184"/>
    </row>
    <row r="119" spans="1:23">
      <c r="A119" s="36"/>
      <c r="B119" s="36"/>
      <c r="C119" s="75" t="s">
        <v>7</v>
      </c>
      <c r="D119" s="85" t="s">
        <v>8</v>
      </c>
      <c r="E119" s="103">
        <f t="shared" si="55"/>
        <v>1486</v>
      </c>
      <c r="F119" s="108">
        <f t="shared" si="56"/>
        <v>1487.9</v>
      </c>
      <c r="G119" s="118">
        <f t="shared" si="27"/>
        <v>1.0012786002691791</v>
      </c>
      <c r="H119" s="122">
        <v>1486</v>
      </c>
      <c r="I119" s="166">
        <v>1487.9</v>
      </c>
      <c r="J119" s="118">
        <f t="shared" si="28"/>
        <v>1.0012786002691791</v>
      </c>
      <c r="K119" s="164"/>
      <c r="L119" s="184"/>
      <c r="M119" s="184"/>
      <c r="N119" s="53"/>
      <c r="O119" s="184"/>
      <c r="P119" s="142"/>
      <c r="Q119" s="184"/>
      <c r="R119" s="113"/>
      <c r="S119" s="184"/>
      <c r="T119" s="53"/>
      <c r="U119" s="184"/>
      <c r="V119" s="53"/>
      <c r="W119" s="184"/>
    </row>
    <row r="120" spans="1:23">
      <c r="A120" s="36"/>
      <c r="B120" s="36"/>
      <c r="C120" s="75" t="s">
        <v>65</v>
      </c>
      <c r="D120" s="85" t="s">
        <v>188</v>
      </c>
      <c r="E120" s="103">
        <f t="shared" si="55"/>
        <v>0</v>
      </c>
      <c r="F120" s="108">
        <f t="shared" si="56"/>
        <v>1428</v>
      </c>
      <c r="G120" s="118"/>
      <c r="H120" s="122">
        <v>0</v>
      </c>
      <c r="I120" s="166">
        <v>1428</v>
      </c>
      <c r="J120" s="118"/>
      <c r="K120" s="164"/>
      <c r="L120" s="184"/>
      <c r="M120" s="184"/>
      <c r="N120" s="53"/>
      <c r="O120" s="184"/>
      <c r="P120" s="142"/>
      <c r="Q120" s="184"/>
      <c r="R120" s="113"/>
      <c r="S120" s="184"/>
      <c r="T120" s="53"/>
      <c r="U120" s="184"/>
      <c r="V120" s="53"/>
      <c r="W120" s="184"/>
    </row>
    <row r="121" spans="1:23" ht="12" customHeight="1">
      <c r="A121" s="36"/>
      <c r="B121" s="36"/>
      <c r="C121" s="75" t="s">
        <v>114</v>
      </c>
      <c r="D121" s="85" t="s">
        <v>189</v>
      </c>
      <c r="E121" s="103">
        <f t="shared" si="55"/>
        <v>27400</v>
      </c>
      <c r="F121" s="108">
        <f t="shared" si="56"/>
        <v>27400</v>
      </c>
      <c r="G121" s="118">
        <f t="shared" si="27"/>
        <v>1</v>
      </c>
      <c r="H121" s="122"/>
      <c r="I121" s="166"/>
      <c r="J121" s="118"/>
      <c r="K121" s="166"/>
      <c r="L121" s="184"/>
      <c r="M121" s="184"/>
      <c r="N121" s="53"/>
      <c r="O121" s="184"/>
      <c r="P121" s="142">
        <v>27400</v>
      </c>
      <c r="Q121" s="184">
        <v>27400</v>
      </c>
      <c r="R121" s="113">
        <f>SUM(Q121/P121)</f>
        <v>1</v>
      </c>
      <c r="S121" s="184"/>
      <c r="T121" s="53"/>
      <c r="U121" s="184"/>
      <c r="V121" s="53"/>
      <c r="W121" s="184"/>
    </row>
    <row r="122" spans="1:23" s="7" customFormat="1">
      <c r="A122" s="35"/>
      <c r="B122" s="35">
        <v>80130</v>
      </c>
      <c r="C122" s="72"/>
      <c r="D122" s="91" t="s">
        <v>66</v>
      </c>
      <c r="E122" s="102">
        <f t="shared" si="55"/>
        <v>525094</v>
      </c>
      <c r="F122" s="107">
        <f t="shared" si="56"/>
        <v>492302.33</v>
      </c>
      <c r="G122" s="117">
        <f t="shared" si="27"/>
        <v>0.93755085756074152</v>
      </c>
      <c r="H122" s="124">
        <f>SUM(H123:H130)</f>
        <v>525094</v>
      </c>
      <c r="I122" s="163">
        <f>SUM(I123:I130)</f>
        <v>492302.33</v>
      </c>
      <c r="J122" s="117">
        <f t="shared" si="28"/>
        <v>0.93755085756074152</v>
      </c>
      <c r="K122" s="163">
        <f t="shared" ref="K122:Q122" si="63">SUM(K123:K130)</f>
        <v>261111.3</v>
      </c>
      <c r="L122" s="188">
        <f t="shared" si="63"/>
        <v>0</v>
      </c>
      <c r="M122" s="188">
        <f t="shared" si="63"/>
        <v>0</v>
      </c>
      <c r="N122" s="56">
        <f t="shared" si="63"/>
        <v>0</v>
      </c>
      <c r="O122" s="188">
        <f t="shared" si="63"/>
        <v>0</v>
      </c>
      <c r="P122" s="145">
        <f t="shared" si="63"/>
        <v>0</v>
      </c>
      <c r="Q122" s="188">
        <f t="shared" si="63"/>
        <v>0</v>
      </c>
      <c r="R122" s="112"/>
      <c r="S122" s="188">
        <f>SUM(S123:S130)</f>
        <v>0</v>
      </c>
      <c r="T122" s="56">
        <f>SUM(T123:T130)</f>
        <v>0</v>
      </c>
      <c r="U122" s="188">
        <f>SUM(U123:U130)</f>
        <v>0</v>
      </c>
      <c r="V122" s="56">
        <f>SUM(V123:V130)</f>
        <v>0</v>
      </c>
      <c r="W122" s="188">
        <f>SUM(W123:W130)</f>
        <v>0</v>
      </c>
    </row>
    <row r="123" spans="1:23">
      <c r="A123" s="36"/>
      <c r="B123" s="36"/>
      <c r="C123" s="75" t="s">
        <v>36</v>
      </c>
      <c r="D123" s="88" t="s">
        <v>37</v>
      </c>
      <c r="E123" s="103">
        <f t="shared" si="55"/>
        <v>68352</v>
      </c>
      <c r="F123" s="108">
        <f t="shared" si="56"/>
        <v>65642.06</v>
      </c>
      <c r="G123" s="118">
        <f t="shared" si="27"/>
        <v>0.96035317181647939</v>
      </c>
      <c r="H123" s="122">
        <v>68352</v>
      </c>
      <c r="I123" s="166">
        <v>65642.06</v>
      </c>
      <c r="J123" s="118">
        <f t="shared" si="28"/>
        <v>0.96035317181647939</v>
      </c>
      <c r="K123" s="164"/>
      <c r="L123" s="184"/>
      <c r="M123" s="184"/>
      <c r="N123" s="53"/>
      <c r="O123" s="184"/>
      <c r="P123" s="142"/>
      <c r="Q123" s="184"/>
      <c r="R123" s="113"/>
      <c r="S123" s="184"/>
      <c r="T123" s="53"/>
      <c r="U123" s="184"/>
      <c r="V123" s="53"/>
      <c r="W123" s="184"/>
    </row>
    <row r="124" spans="1:23">
      <c r="A124" s="36"/>
      <c r="B124" s="36"/>
      <c r="C124" s="75" t="s">
        <v>57</v>
      </c>
      <c r="D124" s="88" t="s">
        <v>58</v>
      </c>
      <c r="E124" s="103">
        <f t="shared" si="55"/>
        <v>50416</v>
      </c>
      <c r="F124" s="108">
        <f t="shared" si="56"/>
        <v>54838.83</v>
      </c>
      <c r="G124" s="118">
        <f t="shared" si="27"/>
        <v>1.0877267137416693</v>
      </c>
      <c r="H124" s="122">
        <v>50416</v>
      </c>
      <c r="I124" s="166">
        <v>54838.83</v>
      </c>
      <c r="J124" s="118">
        <f t="shared" si="28"/>
        <v>1.0877267137416693</v>
      </c>
      <c r="K124" s="164"/>
      <c r="L124" s="184"/>
      <c r="M124" s="184"/>
      <c r="N124" s="53"/>
      <c r="O124" s="184"/>
      <c r="P124" s="142"/>
      <c r="Q124" s="184"/>
      <c r="R124" s="113"/>
      <c r="S124" s="184"/>
      <c r="T124" s="53"/>
      <c r="U124" s="184"/>
      <c r="V124" s="53"/>
      <c r="W124" s="184"/>
    </row>
    <row r="125" spans="1:23">
      <c r="A125" s="36"/>
      <c r="B125" s="36"/>
      <c r="C125" s="75" t="s">
        <v>32</v>
      </c>
      <c r="D125" s="88" t="s">
        <v>33</v>
      </c>
      <c r="E125" s="103">
        <f t="shared" si="55"/>
        <v>3961</v>
      </c>
      <c r="F125" s="108">
        <f t="shared" si="56"/>
        <v>4114.78</v>
      </c>
      <c r="G125" s="118">
        <f t="shared" si="27"/>
        <v>1.0388235294117647</v>
      </c>
      <c r="H125" s="122">
        <v>3961</v>
      </c>
      <c r="I125" s="166">
        <v>4114.78</v>
      </c>
      <c r="J125" s="118">
        <f t="shared" si="28"/>
        <v>1.0388235294117647</v>
      </c>
      <c r="K125" s="164"/>
      <c r="L125" s="184"/>
      <c r="M125" s="184"/>
      <c r="N125" s="53"/>
      <c r="O125" s="184"/>
      <c r="P125" s="142"/>
      <c r="Q125" s="184"/>
      <c r="R125" s="113"/>
      <c r="S125" s="184"/>
      <c r="T125" s="53"/>
      <c r="U125" s="184"/>
      <c r="V125" s="53"/>
      <c r="W125" s="184"/>
    </row>
    <row r="126" spans="1:23">
      <c r="A126" s="36"/>
      <c r="B126" s="36"/>
      <c r="C126" s="75" t="s">
        <v>7</v>
      </c>
      <c r="D126" s="85" t="s">
        <v>8</v>
      </c>
      <c r="E126" s="103">
        <f t="shared" si="55"/>
        <v>26739</v>
      </c>
      <c r="F126" s="108">
        <f t="shared" si="56"/>
        <v>26752.36</v>
      </c>
      <c r="G126" s="118">
        <f t="shared" si="27"/>
        <v>1.000499644713714</v>
      </c>
      <c r="H126" s="122">
        <v>26739</v>
      </c>
      <c r="I126" s="166">
        <v>26752.36</v>
      </c>
      <c r="J126" s="118">
        <f t="shared" si="28"/>
        <v>1.000499644713714</v>
      </c>
      <c r="K126" s="164"/>
      <c r="L126" s="184"/>
      <c r="M126" s="184"/>
      <c r="N126" s="53"/>
      <c r="O126" s="184"/>
      <c r="P126" s="142"/>
      <c r="Q126" s="184"/>
      <c r="R126" s="113"/>
      <c r="S126" s="184"/>
      <c r="T126" s="53"/>
      <c r="U126" s="184"/>
      <c r="V126" s="53"/>
      <c r="W126" s="184"/>
    </row>
    <row r="127" spans="1:23">
      <c r="A127" s="36"/>
      <c r="B127" s="36"/>
      <c r="C127" s="75" t="s">
        <v>116</v>
      </c>
      <c r="D127" s="85" t="s">
        <v>118</v>
      </c>
      <c r="E127" s="103">
        <f t="shared" si="55"/>
        <v>232620</v>
      </c>
      <c r="F127" s="108">
        <f t="shared" si="56"/>
        <v>197971.66</v>
      </c>
      <c r="G127" s="118">
        <f t="shared" si="27"/>
        <v>0.85105175823231027</v>
      </c>
      <c r="H127" s="122">
        <v>232620</v>
      </c>
      <c r="I127" s="166">
        <v>197971.66</v>
      </c>
      <c r="J127" s="118">
        <f t="shared" si="28"/>
        <v>0.85105175823231027</v>
      </c>
      <c r="K127" s="164">
        <v>197971.66</v>
      </c>
      <c r="L127" s="184"/>
      <c r="M127" s="184"/>
      <c r="N127" s="53"/>
      <c r="O127" s="184"/>
      <c r="P127" s="142"/>
      <c r="Q127" s="184"/>
      <c r="R127" s="113"/>
      <c r="S127" s="184"/>
      <c r="T127" s="53"/>
      <c r="U127" s="184"/>
      <c r="V127" s="53"/>
      <c r="W127" s="184"/>
    </row>
    <row r="128" spans="1:23">
      <c r="A128" s="36"/>
      <c r="B128" s="36"/>
      <c r="C128" s="75" t="s">
        <v>60</v>
      </c>
      <c r="D128" s="85" t="s">
        <v>118</v>
      </c>
      <c r="E128" s="103">
        <f t="shared" si="55"/>
        <v>63791</v>
      </c>
      <c r="F128" s="108">
        <f t="shared" si="56"/>
        <v>63139.64</v>
      </c>
      <c r="G128" s="118">
        <f t="shared" si="27"/>
        <v>0.98978915520998256</v>
      </c>
      <c r="H128" s="122">
        <v>63791</v>
      </c>
      <c r="I128" s="166">
        <v>63139.64</v>
      </c>
      <c r="J128" s="118">
        <f t="shared" si="28"/>
        <v>0.98978915520998256</v>
      </c>
      <c r="K128" s="164">
        <v>63139.64</v>
      </c>
      <c r="L128" s="184"/>
      <c r="M128" s="184"/>
      <c r="N128" s="53"/>
      <c r="O128" s="184"/>
      <c r="P128" s="142"/>
      <c r="Q128" s="184"/>
      <c r="R128" s="113"/>
      <c r="S128" s="184"/>
      <c r="T128" s="53"/>
      <c r="U128" s="184"/>
      <c r="V128" s="53"/>
      <c r="W128" s="184"/>
    </row>
    <row r="129" spans="1:23">
      <c r="A129" s="36"/>
      <c r="B129" s="36"/>
      <c r="C129" s="75" t="s">
        <v>129</v>
      </c>
      <c r="D129" s="85" t="s">
        <v>170</v>
      </c>
      <c r="E129" s="103">
        <f t="shared" si="55"/>
        <v>79215</v>
      </c>
      <c r="F129" s="108">
        <f t="shared" si="56"/>
        <v>79084</v>
      </c>
      <c r="G129" s="118">
        <f t="shared" si="27"/>
        <v>0.99834627280186838</v>
      </c>
      <c r="H129" s="122">
        <v>79215</v>
      </c>
      <c r="I129" s="166">
        <v>79084</v>
      </c>
      <c r="J129" s="118">
        <f t="shared" si="28"/>
        <v>0.99834627280186838</v>
      </c>
      <c r="K129" s="164"/>
      <c r="L129" s="184"/>
      <c r="M129" s="184"/>
      <c r="N129" s="53"/>
      <c r="O129" s="184"/>
      <c r="P129" s="142"/>
      <c r="Q129" s="184"/>
      <c r="R129" s="113"/>
      <c r="S129" s="184"/>
      <c r="T129" s="53"/>
      <c r="U129" s="184"/>
      <c r="V129" s="53"/>
      <c r="W129" s="184"/>
    </row>
    <row r="130" spans="1:23">
      <c r="A130" s="36"/>
      <c r="B130" s="36"/>
      <c r="C130" s="75" t="s">
        <v>65</v>
      </c>
      <c r="D130" s="85" t="s">
        <v>188</v>
      </c>
      <c r="E130" s="103">
        <f t="shared" si="55"/>
        <v>0</v>
      </c>
      <c r="F130" s="108">
        <f t="shared" si="56"/>
        <v>759</v>
      </c>
      <c r="G130" s="118"/>
      <c r="H130" s="122">
        <v>0</v>
      </c>
      <c r="I130" s="166">
        <v>759</v>
      </c>
      <c r="J130" s="118"/>
      <c r="K130" s="166"/>
      <c r="L130" s="184"/>
      <c r="M130" s="184"/>
      <c r="N130" s="53"/>
      <c r="O130" s="184"/>
      <c r="P130" s="142"/>
      <c r="Q130" s="184"/>
      <c r="R130" s="113"/>
      <c r="S130" s="184"/>
      <c r="T130" s="53"/>
      <c r="U130" s="184"/>
      <c r="V130" s="53"/>
      <c r="W130" s="184"/>
    </row>
    <row r="131" spans="1:23" s="7" customFormat="1">
      <c r="A131" s="39"/>
      <c r="B131" s="39">
        <v>80144</v>
      </c>
      <c r="C131" s="78"/>
      <c r="D131" s="89" t="s">
        <v>97</v>
      </c>
      <c r="E131" s="102">
        <f t="shared" si="55"/>
        <v>160866</v>
      </c>
      <c r="F131" s="107">
        <f t="shared" si="56"/>
        <v>160865.35999999999</v>
      </c>
      <c r="G131" s="117">
        <f t="shared" si="27"/>
        <v>0.99999602153345013</v>
      </c>
      <c r="H131" s="129">
        <f>SUM(H132:H133)</f>
        <v>160866</v>
      </c>
      <c r="I131" s="167">
        <f>SUM(I132:I133)</f>
        <v>160865.35999999999</v>
      </c>
      <c r="J131" s="117">
        <f t="shared" si="28"/>
        <v>0.99999602153345013</v>
      </c>
      <c r="K131" s="167">
        <f t="shared" ref="K131:Q131" si="64">SUM(K132:K133)</f>
        <v>0</v>
      </c>
      <c r="L131" s="189">
        <f t="shared" si="64"/>
        <v>0</v>
      </c>
      <c r="M131" s="189">
        <f t="shared" si="64"/>
        <v>0</v>
      </c>
      <c r="N131" s="57">
        <f t="shared" si="64"/>
        <v>0</v>
      </c>
      <c r="O131" s="189">
        <f t="shared" si="64"/>
        <v>0</v>
      </c>
      <c r="P131" s="148">
        <f t="shared" si="64"/>
        <v>0</v>
      </c>
      <c r="Q131" s="189">
        <f t="shared" si="64"/>
        <v>0</v>
      </c>
      <c r="R131" s="112"/>
      <c r="S131" s="189">
        <f>SUM(S132:S133)</f>
        <v>0</v>
      </c>
      <c r="T131" s="57">
        <f>SUM(T132:T133)</f>
        <v>0</v>
      </c>
      <c r="U131" s="189">
        <f>SUM(U132:U133)</f>
        <v>0</v>
      </c>
      <c r="V131" s="57">
        <f>SUM(V132:V133)</f>
        <v>0</v>
      </c>
      <c r="W131" s="189">
        <f>SUM(W132:W133)</f>
        <v>0</v>
      </c>
    </row>
    <row r="132" spans="1:23" s="7" customFormat="1">
      <c r="A132" s="42"/>
      <c r="B132" s="42"/>
      <c r="C132" s="75" t="s">
        <v>63</v>
      </c>
      <c r="D132" s="95" t="s">
        <v>64</v>
      </c>
      <c r="E132" s="103">
        <f t="shared" si="55"/>
        <v>35246</v>
      </c>
      <c r="F132" s="108">
        <f t="shared" si="56"/>
        <v>35245.53</v>
      </c>
      <c r="G132" s="118">
        <f t="shared" si="27"/>
        <v>0.99998666515349255</v>
      </c>
      <c r="H132" s="122">
        <v>35246</v>
      </c>
      <c r="I132" s="166">
        <v>35245.53</v>
      </c>
      <c r="J132" s="118">
        <f t="shared" si="28"/>
        <v>0.99998666515349255</v>
      </c>
      <c r="K132" s="166"/>
      <c r="L132" s="190"/>
      <c r="M132" s="190"/>
      <c r="N132" s="58"/>
      <c r="O132" s="190"/>
      <c r="P132" s="149"/>
      <c r="Q132" s="190"/>
      <c r="R132" s="113"/>
      <c r="S132" s="190"/>
      <c r="T132" s="58"/>
      <c r="U132" s="190"/>
      <c r="V132" s="58"/>
      <c r="W132" s="190"/>
    </row>
    <row r="133" spans="1:23">
      <c r="A133" s="43"/>
      <c r="B133" s="36"/>
      <c r="C133" s="75" t="s">
        <v>7</v>
      </c>
      <c r="D133" s="85" t="s">
        <v>8</v>
      </c>
      <c r="E133" s="103">
        <f t="shared" si="55"/>
        <v>125620</v>
      </c>
      <c r="F133" s="108">
        <f t="shared" si="56"/>
        <v>125619.83</v>
      </c>
      <c r="G133" s="118">
        <f t="shared" si="27"/>
        <v>0.99999864671230698</v>
      </c>
      <c r="H133" s="122">
        <v>125620</v>
      </c>
      <c r="I133" s="166">
        <v>125619.83</v>
      </c>
      <c r="J133" s="118">
        <f t="shared" si="28"/>
        <v>0.99999864671230698</v>
      </c>
      <c r="K133" s="164"/>
      <c r="L133" s="184"/>
      <c r="M133" s="184"/>
      <c r="N133" s="53"/>
      <c r="O133" s="184"/>
      <c r="P133" s="142"/>
      <c r="Q133" s="184"/>
      <c r="R133" s="113"/>
      <c r="S133" s="184"/>
      <c r="T133" s="53"/>
      <c r="U133" s="184"/>
      <c r="V133" s="53"/>
      <c r="W133" s="184"/>
    </row>
    <row r="134" spans="1:23" s="7" customFormat="1">
      <c r="A134" s="35"/>
      <c r="B134" s="35">
        <v>80148</v>
      </c>
      <c r="C134" s="72"/>
      <c r="D134" s="84" t="s">
        <v>69</v>
      </c>
      <c r="E134" s="102">
        <f t="shared" si="55"/>
        <v>46000</v>
      </c>
      <c r="F134" s="107">
        <f t="shared" si="56"/>
        <v>46000</v>
      </c>
      <c r="G134" s="117">
        <f t="shared" si="27"/>
        <v>1</v>
      </c>
      <c r="H134" s="121">
        <f>SUM(H135)</f>
        <v>46000</v>
      </c>
      <c r="I134" s="160">
        <f t="shared" ref="I134:W134" si="65">SUM(I135)</f>
        <v>46000</v>
      </c>
      <c r="J134" s="117">
        <f t="shared" si="28"/>
        <v>1</v>
      </c>
      <c r="K134" s="160">
        <f t="shared" si="65"/>
        <v>0</v>
      </c>
      <c r="L134" s="183">
        <f t="shared" si="65"/>
        <v>0</v>
      </c>
      <c r="M134" s="183">
        <f t="shared" si="65"/>
        <v>0</v>
      </c>
      <c r="N134" s="52">
        <f t="shared" si="65"/>
        <v>0</v>
      </c>
      <c r="O134" s="183">
        <f t="shared" si="65"/>
        <v>0</v>
      </c>
      <c r="P134" s="141">
        <f t="shared" si="65"/>
        <v>0</v>
      </c>
      <c r="Q134" s="183">
        <f t="shared" si="65"/>
        <v>0</v>
      </c>
      <c r="R134" s="112"/>
      <c r="S134" s="183">
        <f t="shared" si="65"/>
        <v>0</v>
      </c>
      <c r="T134" s="52">
        <f t="shared" si="65"/>
        <v>0</v>
      </c>
      <c r="U134" s="183">
        <f t="shared" si="65"/>
        <v>0</v>
      </c>
      <c r="V134" s="52">
        <f t="shared" si="65"/>
        <v>0</v>
      </c>
      <c r="W134" s="183">
        <f t="shared" si="65"/>
        <v>0</v>
      </c>
    </row>
    <row r="135" spans="1:23">
      <c r="A135" s="36"/>
      <c r="B135" s="36"/>
      <c r="C135" s="75" t="s">
        <v>57</v>
      </c>
      <c r="D135" s="88" t="s">
        <v>58</v>
      </c>
      <c r="E135" s="103">
        <f t="shared" si="55"/>
        <v>46000</v>
      </c>
      <c r="F135" s="108">
        <f t="shared" si="56"/>
        <v>46000</v>
      </c>
      <c r="G135" s="118">
        <f t="shared" si="27"/>
        <v>1</v>
      </c>
      <c r="H135" s="122">
        <v>46000</v>
      </c>
      <c r="I135" s="166">
        <v>46000</v>
      </c>
      <c r="J135" s="118">
        <f t="shared" si="28"/>
        <v>1</v>
      </c>
      <c r="K135" s="164"/>
      <c r="L135" s="184"/>
      <c r="M135" s="184"/>
      <c r="N135" s="53"/>
      <c r="O135" s="184"/>
      <c r="P135" s="142"/>
      <c r="Q135" s="184"/>
      <c r="R135" s="113"/>
      <c r="S135" s="184"/>
      <c r="T135" s="53"/>
      <c r="U135" s="184"/>
      <c r="V135" s="53"/>
      <c r="W135" s="184"/>
    </row>
    <row r="136" spans="1:23" s="7" customFormat="1" ht="12" customHeight="1">
      <c r="A136" s="35"/>
      <c r="B136" s="35">
        <v>80195</v>
      </c>
      <c r="C136" s="72"/>
      <c r="D136" s="91" t="s">
        <v>70</v>
      </c>
      <c r="E136" s="102">
        <f t="shared" si="55"/>
        <v>0</v>
      </c>
      <c r="F136" s="107">
        <f t="shared" si="56"/>
        <v>1829.48</v>
      </c>
      <c r="G136" s="117"/>
      <c r="H136" s="121">
        <f>SUM(H137:H137)</f>
        <v>0</v>
      </c>
      <c r="I136" s="160">
        <f>SUM(I137:I137)</f>
        <v>1829.48</v>
      </c>
      <c r="J136" s="117"/>
      <c r="K136" s="160">
        <f t="shared" ref="K136:Q136" si="66">SUM(K137:K137)</f>
        <v>0</v>
      </c>
      <c r="L136" s="183">
        <f t="shared" si="66"/>
        <v>0</v>
      </c>
      <c r="M136" s="183">
        <f t="shared" si="66"/>
        <v>0</v>
      </c>
      <c r="N136" s="52">
        <f t="shared" si="66"/>
        <v>0</v>
      </c>
      <c r="O136" s="183">
        <f t="shared" si="66"/>
        <v>0</v>
      </c>
      <c r="P136" s="141">
        <f t="shared" si="66"/>
        <v>0</v>
      </c>
      <c r="Q136" s="183">
        <f t="shared" si="66"/>
        <v>0</v>
      </c>
      <c r="R136" s="112"/>
      <c r="S136" s="183">
        <f>SUM(S137:S137)</f>
        <v>0</v>
      </c>
      <c r="T136" s="52">
        <f>SUM(T137:T137)</f>
        <v>0</v>
      </c>
      <c r="U136" s="183">
        <f>SUM(U137:U137)</f>
        <v>0</v>
      </c>
      <c r="V136" s="52">
        <f>SUM(V137:V137)</f>
        <v>0</v>
      </c>
      <c r="W136" s="183">
        <f>SUM(W137:W137)</f>
        <v>0</v>
      </c>
    </row>
    <row r="137" spans="1:23" ht="12" customHeight="1">
      <c r="A137" s="36"/>
      <c r="B137" s="36"/>
      <c r="C137" s="75" t="s">
        <v>7</v>
      </c>
      <c r="D137" s="85" t="s">
        <v>8</v>
      </c>
      <c r="E137" s="103">
        <f t="shared" si="55"/>
        <v>0</v>
      </c>
      <c r="F137" s="108">
        <f t="shared" si="56"/>
        <v>1829.48</v>
      </c>
      <c r="G137" s="118"/>
      <c r="H137" s="122">
        <v>0</v>
      </c>
      <c r="I137" s="168">
        <v>1829.48</v>
      </c>
      <c r="J137" s="118"/>
      <c r="K137" s="164"/>
      <c r="L137" s="184"/>
      <c r="M137" s="184"/>
      <c r="N137" s="53"/>
      <c r="O137" s="184"/>
      <c r="P137" s="149"/>
      <c r="Q137" s="184"/>
      <c r="R137" s="113"/>
      <c r="S137" s="184"/>
      <c r="T137" s="53"/>
      <c r="U137" s="184"/>
      <c r="V137" s="53"/>
      <c r="W137" s="184"/>
    </row>
    <row r="138" spans="1:23" s="6" customFormat="1">
      <c r="A138" s="38">
        <v>851</v>
      </c>
      <c r="B138" s="38"/>
      <c r="C138" s="76"/>
      <c r="D138" s="87" t="s">
        <v>72</v>
      </c>
      <c r="E138" s="104">
        <f>SUM(H138+P138)</f>
        <v>3793740</v>
      </c>
      <c r="F138" s="109">
        <f>SUM(I138+Q138)</f>
        <v>3704618.33</v>
      </c>
      <c r="G138" s="119">
        <f t="shared" ref="G138:G191" si="67">SUM(F138/E138)</f>
        <v>0.97650822934623882</v>
      </c>
      <c r="H138" s="104">
        <f t="shared" ref="H138:W138" si="68">SUM(H139+H142)</f>
        <v>2402761</v>
      </c>
      <c r="I138" s="109">
        <f t="shared" si="68"/>
        <v>2318009.31</v>
      </c>
      <c r="J138" s="119">
        <f t="shared" ref="J138:J197" si="69">SUM(I138/H138)</f>
        <v>0.96472737405010323</v>
      </c>
      <c r="K138" s="109">
        <f t="shared" si="68"/>
        <v>0</v>
      </c>
      <c r="L138" s="185">
        <f t="shared" si="68"/>
        <v>0</v>
      </c>
      <c r="M138" s="185">
        <f t="shared" si="68"/>
        <v>2318009.31</v>
      </c>
      <c r="N138" s="54">
        <f t="shared" si="68"/>
        <v>0</v>
      </c>
      <c r="O138" s="185">
        <f t="shared" si="68"/>
        <v>0</v>
      </c>
      <c r="P138" s="143">
        <f t="shared" si="68"/>
        <v>1390979</v>
      </c>
      <c r="Q138" s="185">
        <f t="shared" si="68"/>
        <v>1386609.02</v>
      </c>
      <c r="R138" s="114">
        <f t="shared" ref="R138:R184" si="70">SUM(Q138/P138)</f>
        <v>0.9968583422179631</v>
      </c>
      <c r="S138" s="185">
        <f t="shared" si="68"/>
        <v>1295978.98</v>
      </c>
      <c r="T138" s="54">
        <f t="shared" si="68"/>
        <v>0</v>
      </c>
      <c r="U138" s="185">
        <f t="shared" si="68"/>
        <v>0</v>
      </c>
      <c r="V138" s="54">
        <f t="shared" si="68"/>
        <v>0</v>
      </c>
      <c r="W138" s="185">
        <f t="shared" si="68"/>
        <v>0</v>
      </c>
    </row>
    <row r="139" spans="1:23" s="6" customFormat="1">
      <c r="A139" s="44"/>
      <c r="B139" s="44">
        <v>85111</v>
      </c>
      <c r="C139" s="80"/>
      <c r="D139" s="96" t="s">
        <v>120</v>
      </c>
      <c r="E139" s="102">
        <f t="shared" si="55"/>
        <v>1390979</v>
      </c>
      <c r="F139" s="107">
        <f t="shared" si="56"/>
        <v>1386609.02</v>
      </c>
      <c r="G139" s="117">
        <f t="shared" si="67"/>
        <v>0.9968583422179631</v>
      </c>
      <c r="H139" s="131">
        <f>SUM(H140:H141)</f>
        <v>0</v>
      </c>
      <c r="I139" s="170">
        <f>SUM(I140:I141)</f>
        <v>0</v>
      </c>
      <c r="J139" s="117"/>
      <c r="K139" s="170">
        <f t="shared" ref="K139:Q139" si="71">SUM(K140:K141)</f>
        <v>0</v>
      </c>
      <c r="L139" s="193">
        <f t="shared" si="71"/>
        <v>0</v>
      </c>
      <c r="M139" s="193">
        <f t="shared" si="71"/>
        <v>0</v>
      </c>
      <c r="N139" s="61">
        <f t="shared" si="71"/>
        <v>0</v>
      </c>
      <c r="O139" s="193">
        <f t="shared" si="71"/>
        <v>0</v>
      </c>
      <c r="P139" s="152">
        <f t="shared" si="71"/>
        <v>1390979</v>
      </c>
      <c r="Q139" s="193">
        <f t="shared" si="71"/>
        <v>1386609.02</v>
      </c>
      <c r="R139" s="112">
        <f t="shared" si="70"/>
        <v>0.9968583422179631</v>
      </c>
      <c r="S139" s="193">
        <f>SUM(S140:S141)</f>
        <v>1295978.98</v>
      </c>
      <c r="T139" s="61">
        <f>SUM(T140:T141)</f>
        <v>0</v>
      </c>
      <c r="U139" s="193">
        <f>SUM(U140:U141)</f>
        <v>0</v>
      </c>
      <c r="V139" s="61">
        <f>SUM(V140:V141)</f>
        <v>0</v>
      </c>
      <c r="W139" s="193">
        <f>SUM(W140:W141)</f>
        <v>0</v>
      </c>
    </row>
    <row r="140" spans="1:23" s="11" customFormat="1">
      <c r="A140" s="45"/>
      <c r="B140" s="45"/>
      <c r="C140" s="75" t="s">
        <v>18</v>
      </c>
      <c r="D140" s="85" t="s">
        <v>118</v>
      </c>
      <c r="E140" s="103">
        <f t="shared" si="55"/>
        <v>1295979</v>
      </c>
      <c r="F140" s="108">
        <f t="shared" si="56"/>
        <v>1295978.98</v>
      </c>
      <c r="G140" s="118">
        <f t="shared" si="67"/>
        <v>0.99999998456765116</v>
      </c>
      <c r="H140" s="132"/>
      <c r="I140" s="171"/>
      <c r="J140" s="118"/>
      <c r="K140" s="171"/>
      <c r="L140" s="194"/>
      <c r="M140" s="194"/>
      <c r="N140" s="62"/>
      <c r="O140" s="194"/>
      <c r="P140" s="153">
        <v>1295979</v>
      </c>
      <c r="Q140" s="194">
        <v>1295978.98</v>
      </c>
      <c r="R140" s="113">
        <f t="shared" si="70"/>
        <v>0.99999998456765116</v>
      </c>
      <c r="S140" s="194">
        <v>1295978.98</v>
      </c>
      <c r="T140" s="62"/>
      <c r="U140" s="194"/>
      <c r="V140" s="62"/>
      <c r="W140" s="194"/>
    </row>
    <row r="141" spans="1:23" s="6" customFormat="1">
      <c r="A141" s="45"/>
      <c r="B141" s="45"/>
      <c r="C141" s="75" t="s">
        <v>19</v>
      </c>
      <c r="D141" s="85" t="s">
        <v>123</v>
      </c>
      <c r="E141" s="103">
        <f t="shared" si="55"/>
        <v>95000</v>
      </c>
      <c r="F141" s="108">
        <f t="shared" si="56"/>
        <v>90630.04</v>
      </c>
      <c r="G141" s="118">
        <f t="shared" si="67"/>
        <v>0.9540004210526315</v>
      </c>
      <c r="H141" s="132"/>
      <c r="I141" s="171"/>
      <c r="J141" s="118"/>
      <c r="K141" s="171"/>
      <c r="L141" s="194"/>
      <c r="M141" s="194"/>
      <c r="N141" s="62"/>
      <c r="O141" s="194"/>
      <c r="P141" s="153">
        <v>95000</v>
      </c>
      <c r="Q141" s="194">
        <v>90630.04</v>
      </c>
      <c r="R141" s="113">
        <f t="shared" si="70"/>
        <v>0.9540004210526315</v>
      </c>
      <c r="S141" s="194"/>
      <c r="T141" s="62"/>
      <c r="U141" s="194"/>
      <c r="V141" s="62"/>
      <c r="W141" s="194"/>
    </row>
    <row r="142" spans="1:23" s="7" customFormat="1">
      <c r="A142" s="35"/>
      <c r="B142" s="35">
        <v>85156</v>
      </c>
      <c r="C142" s="72"/>
      <c r="D142" s="84" t="s">
        <v>151</v>
      </c>
      <c r="E142" s="102">
        <f t="shared" si="55"/>
        <v>2402761</v>
      </c>
      <c r="F142" s="107">
        <f t="shared" si="56"/>
        <v>2318009.31</v>
      </c>
      <c r="G142" s="117">
        <f t="shared" si="67"/>
        <v>0.96472737405010323</v>
      </c>
      <c r="H142" s="121">
        <f>SUM(H143)</f>
        <v>2402761</v>
      </c>
      <c r="I142" s="160">
        <f t="shared" ref="I142:W142" si="72">SUM(I143)</f>
        <v>2318009.31</v>
      </c>
      <c r="J142" s="117">
        <f t="shared" si="69"/>
        <v>0.96472737405010323</v>
      </c>
      <c r="K142" s="160">
        <f t="shared" si="72"/>
        <v>0</v>
      </c>
      <c r="L142" s="183">
        <f t="shared" si="72"/>
        <v>0</v>
      </c>
      <c r="M142" s="183">
        <f t="shared" si="72"/>
        <v>2318009.31</v>
      </c>
      <c r="N142" s="52">
        <f t="shared" si="72"/>
        <v>0</v>
      </c>
      <c r="O142" s="183">
        <f t="shared" si="72"/>
        <v>0</v>
      </c>
      <c r="P142" s="141">
        <f t="shared" si="72"/>
        <v>0</v>
      </c>
      <c r="Q142" s="183">
        <f t="shared" si="72"/>
        <v>0</v>
      </c>
      <c r="R142" s="112"/>
      <c r="S142" s="183">
        <f t="shared" si="72"/>
        <v>0</v>
      </c>
      <c r="T142" s="52">
        <f t="shared" si="72"/>
        <v>0</v>
      </c>
      <c r="U142" s="183">
        <f t="shared" si="72"/>
        <v>0</v>
      </c>
      <c r="V142" s="52">
        <f t="shared" si="72"/>
        <v>0</v>
      </c>
      <c r="W142" s="183">
        <f t="shared" si="72"/>
        <v>0</v>
      </c>
    </row>
    <row r="143" spans="1:23">
      <c r="A143" s="36"/>
      <c r="B143" s="36"/>
      <c r="C143" s="75" t="s">
        <v>29</v>
      </c>
      <c r="D143" s="88" t="s">
        <v>158</v>
      </c>
      <c r="E143" s="103">
        <f t="shared" si="55"/>
        <v>2402761</v>
      </c>
      <c r="F143" s="108">
        <f t="shared" si="56"/>
        <v>2318009.31</v>
      </c>
      <c r="G143" s="118">
        <f t="shared" si="67"/>
        <v>0.96472737405010323</v>
      </c>
      <c r="H143" s="128">
        <v>2402761</v>
      </c>
      <c r="I143" s="168">
        <v>2318009.31</v>
      </c>
      <c r="J143" s="118">
        <f t="shared" si="69"/>
        <v>0.96472737405010323</v>
      </c>
      <c r="K143" s="164"/>
      <c r="L143" s="184"/>
      <c r="M143" s="228">
        <v>2318009.31</v>
      </c>
      <c r="N143" s="53"/>
      <c r="O143" s="184"/>
      <c r="P143" s="142"/>
      <c r="Q143" s="184"/>
      <c r="R143" s="113"/>
      <c r="S143" s="184"/>
      <c r="T143" s="53"/>
      <c r="U143" s="184"/>
      <c r="V143" s="53"/>
      <c r="W143" s="184"/>
    </row>
    <row r="144" spans="1:23" s="6" customFormat="1">
      <c r="A144" s="38">
        <v>852</v>
      </c>
      <c r="B144" s="38"/>
      <c r="C144" s="76"/>
      <c r="D144" s="87" t="s">
        <v>73</v>
      </c>
      <c r="E144" s="104">
        <f t="shared" si="55"/>
        <v>11739452</v>
      </c>
      <c r="F144" s="109">
        <f t="shared" si="56"/>
        <v>11655427.82</v>
      </c>
      <c r="G144" s="119">
        <f t="shared" si="67"/>
        <v>0.99284258072693687</v>
      </c>
      <c r="H144" s="123">
        <f>SUM(H145+H154+H161+H167+H176+H182+H174)</f>
        <v>7696956</v>
      </c>
      <c r="I144" s="162">
        <f>SUM(I145+I154+I161+I167+I176+I182+I174)</f>
        <v>7613125.2300000014</v>
      </c>
      <c r="J144" s="119">
        <f t="shared" si="69"/>
        <v>0.98910858136645208</v>
      </c>
      <c r="K144" s="162">
        <f>SUM(K145+K154+K161+K167+K176+K174)</f>
        <v>257074.63999999998</v>
      </c>
      <c r="L144" s="162">
        <f t="shared" ref="L144:O144" si="73">SUM(L145+L154+L161+L167+L176+L174)</f>
        <v>0</v>
      </c>
      <c r="M144" s="186">
        <f t="shared" si="73"/>
        <v>601971.03</v>
      </c>
      <c r="N144" s="162">
        <f t="shared" si="73"/>
        <v>0</v>
      </c>
      <c r="O144" s="186">
        <f t="shared" si="73"/>
        <v>571441.77</v>
      </c>
      <c r="P144" s="144">
        <f>SUM(P145+P154+P161+P167+P176+P182+P174)</f>
        <v>4042496</v>
      </c>
      <c r="Q144" s="186">
        <f>SUM(Q145+Q154+Q161+Q167+Q176+Q182+Q174)</f>
        <v>4042302.59</v>
      </c>
      <c r="R144" s="114">
        <f t="shared" si="70"/>
        <v>0.99995215579681462</v>
      </c>
      <c r="S144" s="186">
        <f>SUM(S145+S154+S161+S167+S176+S174+S182)</f>
        <v>3867891.1</v>
      </c>
      <c r="T144" s="55">
        <f t="shared" ref="T144:W144" si="74">SUM(T145+T154+T161+T167+T176+T174+T182)</f>
        <v>0</v>
      </c>
      <c r="U144" s="186">
        <f t="shared" si="74"/>
        <v>174411.49</v>
      </c>
      <c r="V144" s="55">
        <f t="shared" si="74"/>
        <v>0</v>
      </c>
      <c r="W144" s="186">
        <f t="shared" si="74"/>
        <v>0</v>
      </c>
    </row>
    <row r="145" spans="1:23" s="7" customFormat="1" ht="12" customHeight="1">
      <c r="A145" s="35"/>
      <c r="B145" s="35">
        <v>85201</v>
      </c>
      <c r="C145" s="72"/>
      <c r="D145" s="91" t="s">
        <v>74</v>
      </c>
      <c r="E145" s="102">
        <f t="shared" si="55"/>
        <v>596332</v>
      </c>
      <c r="F145" s="107">
        <f t="shared" si="56"/>
        <v>601327.35999999999</v>
      </c>
      <c r="G145" s="117">
        <f t="shared" si="67"/>
        <v>1.0083768102332258</v>
      </c>
      <c r="H145" s="124">
        <f>SUM(H146:H153)</f>
        <v>596332</v>
      </c>
      <c r="I145" s="163">
        <f>SUM(I146:I153)</f>
        <v>601327.35999999999</v>
      </c>
      <c r="J145" s="117">
        <f t="shared" si="69"/>
        <v>1.0083768102332258</v>
      </c>
      <c r="K145" s="163">
        <f>SUM(K146:K151)</f>
        <v>0</v>
      </c>
      <c r="L145" s="188">
        <f>SUM(L146:L151)</f>
        <v>0</v>
      </c>
      <c r="M145" s="188">
        <f>SUM(M146:M151)</f>
        <v>0</v>
      </c>
      <c r="N145" s="56">
        <f>SUM(N146:N151)</f>
        <v>0</v>
      </c>
      <c r="O145" s="188">
        <f>SUM(O146:O153)</f>
        <v>370497.62</v>
      </c>
      <c r="P145" s="145">
        <f>SUM(P146:P151)</f>
        <v>0</v>
      </c>
      <c r="Q145" s="188">
        <f>SUM(Q146:Q151)</f>
        <v>0</v>
      </c>
      <c r="R145" s="112"/>
      <c r="S145" s="188">
        <f>SUM(S146:S151)</f>
        <v>0</v>
      </c>
      <c r="T145" s="56">
        <f>SUM(T146:T151)</f>
        <v>0</v>
      </c>
      <c r="U145" s="188">
        <f>SUM(U146:U151)</f>
        <v>0</v>
      </c>
      <c r="V145" s="56">
        <f>SUM(V146:V151)</f>
        <v>0</v>
      </c>
      <c r="W145" s="188">
        <f>SUM(W146:W151)</f>
        <v>0</v>
      </c>
    </row>
    <row r="146" spans="1:23" s="2" customFormat="1">
      <c r="A146" s="46"/>
      <c r="B146" s="46"/>
      <c r="C146" s="225" t="s">
        <v>115</v>
      </c>
      <c r="D146" s="85" t="s">
        <v>181</v>
      </c>
      <c r="E146" s="103">
        <f t="shared" si="55"/>
        <v>1051</v>
      </c>
      <c r="F146" s="108">
        <f t="shared" si="56"/>
        <v>1285.49</v>
      </c>
      <c r="G146" s="118">
        <f t="shared" si="67"/>
        <v>1.2231113225499524</v>
      </c>
      <c r="H146" s="133">
        <v>1051</v>
      </c>
      <c r="I146" s="172">
        <v>1285.49</v>
      </c>
      <c r="J146" s="118">
        <f t="shared" si="69"/>
        <v>1.2231113225499524</v>
      </c>
      <c r="K146" s="172"/>
      <c r="L146" s="195"/>
      <c r="M146" s="184"/>
      <c r="N146" s="53"/>
      <c r="O146" s="184"/>
      <c r="P146" s="142"/>
      <c r="Q146" s="184"/>
      <c r="R146" s="113"/>
      <c r="S146" s="184"/>
      <c r="T146" s="53"/>
      <c r="U146" s="184"/>
      <c r="V146" s="53"/>
      <c r="W146" s="184"/>
    </row>
    <row r="147" spans="1:23" s="2" customFormat="1">
      <c r="A147" s="46"/>
      <c r="B147" s="46"/>
      <c r="C147" s="225" t="s">
        <v>12</v>
      </c>
      <c r="D147" s="85" t="s">
        <v>13</v>
      </c>
      <c r="E147" s="103">
        <f t="shared" si="55"/>
        <v>57900</v>
      </c>
      <c r="F147" s="108">
        <f t="shared" si="56"/>
        <v>62349.74</v>
      </c>
      <c r="G147" s="118">
        <f t="shared" si="67"/>
        <v>1.0768521588946458</v>
      </c>
      <c r="H147" s="133">
        <v>57900</v>
      </c>
      <c r="I147" s="172">
        <v>62349.74</v>
      </c>
      <c r="J147" s="118">
        <f t="shared" si="69"/>
        <v>1.0768521588946458</v>
      </c>
      <c r="K147" s="172"/>
      <c r="L147" s="195"/>
      <c r="M147" s="184"/>
      <c r="N147" s="53"/>
      <c r="O147" s="184"/>
      <c r="P147" s="142"/>
      <c r="Q147" s="184"/>
      <c r="R147" s="113"/>
      <c r="S147" s="184"/>
      <c r="T147" s="53"/>
      <c r="U147" s="184"/>
      <c r="V147" s="53"/>
      <c r="W147" s="184"/>
    </row>
    <row r="148" spans="1:23" s="2" customFormat="1">
      <c r="A148" s="46"/>
      <c r="B148" s="46"/>
      <c r="C148" s="225" t="s">
        <v>117</v>
      </c>
      <c r="D148" s="85" t="s">
        <v>121</v>
      </c>
      <c r="E148" s="103">
        <f t="shared" si="55"/>
        <v>0</v>
      </c>
      <c r="F148" s="108">
        <f t="shared" si="56"/>
        <v>96.8</v>
      </c>
      <c r="G148" s="118"/>
      <c r="H148" s="133">
        <v>0</v>
      </c>
      <c r="I148" s="172">
        <v>96.8</v>
      </c>
      <c r="J148" s="118"/>
      <c r="K148" s="172"/>
      <c r="L148" s="195"/>
      <c r="M148" s="184"/>
      <c r="N148" s="53"/>
      <c r="O148" s="184"/>
      <c r="P148" s="142"/>
      <c r="Q148" s="184"/>
      <c r="R148" s="113"/>
      <c r="S148" s="184"/>
      <c r="T148" s="53"/>
      <c r="U148" s="184"/>
      <c r="V148" s="53"/>
      <c r="W148" s="184"/>
    </row>
    <row r="149" spans="1:23" s="2" customFormat="1">
      <c r="A149" s="46"/>
      <c r="B149" s="46"/>
      <c r="C149" s="81" t="s">
        <v>32</v>
      </c>
      <c r="D149" s="88" t="s">
        <v>33</v>
      </c>
      <c r="E149" s="103">
        <f t="shared" si="55"/>
        <v>0</v>
      </c>
      <c r="F149" s="108">
        <f t="shared" si="56"/>
        <v>158.26</v>
      </c>
      <c r="G149" s="118"/>
      <c r="H149" s="133">
        <v>0</v>
      </c>
      <c r="I149" s="172">
        <v>158.26</v>
      </c>
      <c r="J149" s="118"/>
      <c r="K149" s="164"/>
      <c r="L149" s="184"/>
      <c r="M149" s="184"/>
      <c r="N149" s="53"/>
      <c r="O149" s="184"/>
      <c r="P149" s="142"/>
      <c r="Q149" s="184"/>
      <c r="R149" s="113"/>
      <c r="S149" s="184"/>
      <c r="T149" s="53"/>
      <c r="U149" s="184"/>
      <c r="V149" s="53"/>
      <c r="W149" s="184"/>
    </row>
    <row r="150" spans="1:23" s="2" customFormat="1">
      <c r="A150" s="46"/>
      <c r="B150" s="46"/>
      <c r="C150" s="81" t="s">
        <v>16</v>
      </c>
      <c r="D150" s="88" t="s">
        <v>133</v>
      </c>
      <c r="E150" s="103">
        <f t="shared" si="55"/>
        <v>121377</v>
      </c>
      <c r="F150" s="108">
        <f t="shared" si="56"/>
        <v>121330.83</v>
      </c>
      <c r="G150" s="118">
        <f t="shared" si="67"/>
        <v>0.99961961491880669</v>
      </c>
      <c r="H150" s="133">
        <v>121377</v>
      </c>
      <c r="I150" s="172">
        <v>121330.83</v>
      </c>
      <c r="J150" s="118">
        <f t="shared" si="69"/>
        <v>0.99961961491880669</v>
      </c>
      <c r="K150" s="164"/>
      <c r="L150" s="184"/>
      <c r="M150" s="184"/>
      <c r="N150" s="53"/>
      <c r="O150" s="184"/>
      <c r="P150" s="142"/>
      <c r="Q150" s="184"/>
      <c r="R150" s="113"/>
      <c r="S150" s="184"/>
      <c r="T150" s="53"/>
      <c r="U150" s="184"/>
      <c r="V150" s="53"/>
      <c r="W150" s="184"/>
    </row>
    <row r="151" spans="1:23" s="2" customFormat="1">
      <c r="A151" s="46"/>
      <c r="B151" s="46"/>
      <c r="C151" s="81" t="s">
        <v>7</v>
      </c>
      <c r="D151" s="88" t="s">
        <v>8</v>
      </c>
      <c r="E151" s="103">
        <f t="shared" ref="E151:E201" si="75">SUM(H151+P151)</f>
        <v>45505</v>
      </c>
      <c r="F151" s="108">
        <f t="shared" ref="F151:F201" si="76">SUM(I151+Q151)</f>
        <v>45608.62</v>
      </c>
      <c r="G151" s="118">
        <f t="shared" si="67"/>
        <v>1.0022771124052303</v>
      </c>
      <c r="H151" s="133">
        <v>45505</v>
      </c>
      <c r="I151" s="172">
        <v>45608.62</v>
      </c>
      <c r="J151" s="118">
        <f t="shared" si="69"/>
        <v>1.0022771124052303</v>
      </c>
      <c r="K151" s="164"/>
      <c r="L151" s="184"/>
      <c r="M151" s="184"/>
      <c r="N151" s="53"/>
      <c r="O151" s="184"/>
      <c r="P151" s="142"/>
      <c r="Q151" s="184"/>
      <c r="R151" s="113"/>
      <c r="S151" s="184"/>
      <c r="T151" s="53"/>
      <c r="U151" s="184"/>
      <c r="V151" s="53"/>
      <c r="W151" s="184"/>
    </row>
    <row r="152" spans="1:23" s="2" customFormat="1" ht="13.5" customHeight="1">
      <c r="A152" s="46"/>
      <c r="B152" s="46"/>
      <c r="C152" s="75" t="s">
        <v>30</v>
      </c>
      <c r="D152" s="88" t="s">
        <v>20</v>
      </c>
      <c r="E152" s="103">
        <f t="shared" si="75"/>
        <v>73436</v>
      </c>
      <c r="F152" s="108">
        <f t="shared" si="76"/>
        <v>73435.8</v>
      </c>
      <c r="G152" s="118">
        <f t="shared" si="67"/>
        <v>0.99999727654011661</v>
      </c>
      <c r="H152" s="133">
        <v>73436</v>
      </c>
      <c r="I152" s="164">
        <v>73435.8</v>
      </c>
      <c r="J152" s="118">
        <f t="shared" si="69"/>
        <v>0.99999727654011661</v>
      </c>
      <c r="K152" s="164"/>
      <c r="L152" s="184"/>
      <c r="M152" s="184"/>
      <c r="N152" s="53"/>
      <c r="O152" s="184">
        <v>73435.8</v>
      </c>
      <c r="P152" s="142"/>
      <c r="Q152" s="184"/>
      <c r="R152" s="113"/>
      <c r="S152" s="184"/>
      <c r="T152" s="53"/>
      <c r="U152" s="184"/>
      <c r="V152" s="53"/>
      <c r="W152" s="184"/>
    </row>
    <row r="153" spans="1:23" s="2" customFormat="1">
      <c r="A153" s="46"/>
      <c r="B153" s="46"/>
      <c r="C153" s="75" t="s">
        <v>78</v>
      </c>
      <c r="D153" s="88" t="s">
        <v>125</v>
      </c>
      <c r="E153" s="103">
        <f t="shared" si="75"/>
        <v>297063</v>
      </c>
      <c r="F153" s="108">
        <f t="shared" si="76"/>
        <v>297061.82</v>
      </c>
      <c r="G153" s="118">
        <f t="shared" si="67"/>
        <v>0.9999960277786194</v>
      </c>
      <c r="H153" s="133">
        <v>297063</v>
      </c>
      <c r="I153" s="173">
        <v>297061.82</v>
      </c>
      <c r="J153" s="118">
        <f t="shared" si="69"/>
        <v>0.9999960277786194</v>
      </c>
      <c r="K153" s="164"/>
      <c r="L153" s="184"/>
      <c r="M153" s="184"/>
      <c r="N153" s="53"/>
      <c r="O153" s="232">
        <v>297061.82</v>
      </c>
      <c r="P153" s="142"/>
      <c r="Q153" s="184"/>
      <c r="R153" s="113"/>
      <c r="S153" s="184"/>
      <c r="T153" s="53"/>
      <c r="U153" s="184"/>
      <c r="V153" s="53"/>
      <c r="W153" s="184"/>
    </row>
    <row r="154" spans="1:23" s="7" customFormat="1">
      <c r="A154" s="35"/>
      <c r="B154" s="35">
        <v>85202</v>
      </c>
      <c r="C154" s="72"/>
      <c r="D154" s="84" t="s">
        <v>75</v>
      </c>
      <c r="E154" s="102">
        <f t="shared" si="75"/>
        <v>5815732</v>
      </c>
      <c r="F154" s="107">
        <f t="shared" si="76"/>
        <v>5821757.7200000007</v>
      </c>
      <c r="G154" s="117">
        <f t="shared" si="67"/>
        <v>1.0010361068907578</v>
      </c>
      <c r="H154" s="124">
        <f>SUM(H155:H160)</f>
        <v>5815732</v>
      </c>
      <c r="I154" s="163">
        <f>SUM(I155:I160)</f>
        <v>5821757.7200000007</v>
      </c>
      <c r="J154" s="117">
        <f t="shared" si="69"/>
        <v>1.0010361068907578</v>
      </c>
      <c r="K154" s="163">
        <f t="shared" ref="K154:Q154" si="77">SUM(K155:K160)</f>
        <v>0</v>
      </c>
      <c r="L154" s="188">
        <f t="shared" si="77"/>
        <v>0</v>
      </c>
      <c r="M154" s="188">
        <f t="shared" si="77"/>
        <v>0</v>
      </c>
      <c r="N154" s="56">
        <f t="shared" si="77"/>
        <v>0</v>
      </c>
      <c r="O154" s="188">
        <f t="shared" si="77"/>
        <v>0</v>
      </c>
      <c r="P154" s="145">
        <f t="shared" si="77"/>
        <v>0</v>
      </c>
      <c r="Q154" s="188">
        <f t="shared" si="77"/>
        <v>0</v>
      </c>
      <c r="R154" s="112"/>
      <c r="S154" s="188">
        <f>SUM(S155:S160)</f>
        <v>0</v>
      </c>
      <c r="T154" s="56">
        <f>SUM(T155:T160)</f>
        <v>0</v>
      </c>
      <c r="U154" s="188">
        <f>SUM(U155:U160)</f>
        <v>0</v>
      </c>
      <c r="V154" s="56">
        <f>SUM(V155:V160)</f>
        <v>0</v>
      </c>
      <c r="W154" s="188">
        <f>SUM(W155:W160)</f>
        <v>0</v>
      </c>
    </row>
    <row r="155" spans="1:23" s="2" customFormat="1">
      <c r="A155" s="36"/>
      <c r="B155" s="36"/>
      <c r="C155" s="75" t="s">
        <v>36</v>
      </c>
      <c r="D155" s="88" t="s">
        <v>37</v>
      </c>
      <c r="E155" s="103">
        <f t="shared" si="75"/>
        <v>2400</v>
      </c>
      <c r="F155" s="108">
        <f t="shared" si="76"/>
        <v>2400</v>
      </c>
      <c r="G155" s="118">
        <f t="shared" si="67"/>
        <v>1</v>
      </c>
      <c r="H155" s="126">
        <v>2400</v>
      </c>
      <c r="I155" s="161">
        <v>2400</v>
      </c>
      <c r="J155" s="118">
        <f t="shared" si="69"/>
        <v>1</v>
      </c>
      <c r="K155" s="164"/>
      <c r="L155" s="184"/>
      <c r="M155" s="184"/>
      <c r="N155" s="53"/>
      <c r="O155" s="184"/>
      <c r="P155" s="142"/>
      <c r="Q155" s="184"/>
      <c r="R155" s="113"/>
      <c r="S155" s="184"/>
      <c r="T155" s="53"/>
      <c r="U155" s="184"/>
      <c r="V155" s="53"/>
      <c r="W155" s="184"/>
    </row>
    <row r="156" spans="1:23">
      <c r="A156" s="36"/>
      <c r="B156" s="36"/>
      <c r="C156" s="75" t="s">
        <v>57</v>
      </c>
      <c r="D156" s="85" t="s">
        <v>58</v>
      </c>
      <c r="E156" s="103">
        <f t="shared" si="75"/>
        <v>4320161</v>
      </c>
      <c r="F156" s="108">
        <f t="shared" si="76"/>
        <v>4326250.9400000004</v>
      </c>
      <c r="G156" s="118">
        <f t="shared" si="67"/>
        <v>1.0014096557975503</v>
      </c>
      <c r="H156" s="122">
        <v>4320161</v>
      </c>
      <c r="I156" s="172">
        <v>4326250.9400000004</v>
      </c>
      <c r="J156" s="118">
        <f t="shared" si="69"/>
        <v>1.0014096557975503</v>
      </c>
      <c r="K156" s="164"/>
      <c r="L156" s="184"/>
      <c r="M156" s="184"/>
      <c r="N156" s="53"/>
      <c r="O156" s="184"/>
      <c r="P156" s="142"/>
      <c r="Q156" s="184"/>
      <c r="R156" s="113"/>
      <c r="S156" s="184"/>
      <c r="T156" s="53"/>
      <c r="U156" s="184"/>
      <c r="V156" s="53"/>
      <c r="W156" s="184"/>
    </row>
    <row r="157" spans="1:23">
      <c r="A157" s="36"/>
      <c r="B157" s="36"/>
      <c r="C157" s="75" t="s">
        <v>32</v>
      </c>
      <c r="D157" s="88" t="s">
        <v>33</v>
      </c>
      <c r="E157" s="103">
        <f t="shared" si="75"/>
        <v>1893</v>
      </c>
      <c r="F157" s="108">
        <f>SUM(I157+Q157)</f>
        <v>1742.42</v>
      </c>
      <c r="G157" s="118">
        <f>SUM(F157/E157)</f>
        <v>0.92045430533544637</v>
      </c>
      <c r="H157" s="122">
        <v>1893</v>
      </c>
      <c r="I157" s="166">
        <v>1742.42</v>
      </c>
      <c r="J157" s="118">
        <f t="shared" si="69"/>
        <v>0.92045430533544637</v>
      </c>
      <c r="K157" s="164"/>
      <c r="L157" s="184"/>
      <c r="M157" s="184"/>
      <c r="N157" s="53"/>
      <c r="O157" s="184"/>
      <c r="P157" s="142"/>
      <c r="Q157" s="184"/>
      <c r="R157" s="113"/>
      <c r="S157" s="184"/>
      <c r="T157" s="53"/>
      <c r="U157" s="184"/>
      <c r="V157" s="53"/>
      <c r="W157" s="184"/>
    </row>
    <row r="158" spans="1:23">
      <c r="A158" s="36"/>
      <c r="B158" s="36"/>
      <c r="C158" s="77" t="s">
        <v>16</v>
      </c>
      <c r="D158" s="88" t="s">
        <v>133</v>
      </c>
      <c r="E158" s="103">
        <f t="shared" si="75"/>
        <v>800</v>
      </c>
      <c r="F158" s="108">
        <f>SUM(I158+Q158)</f>
        <v>800</v>
      </c>
      <c r="G158" s="118">
        <f>SUM(F158/E158)</f>
        <v>1</v>
      </c>
      <c r="H158" s="122">
        <v>800</v>
      </c>
      <c r="I158" s="166">
        <v>800</v>
      </c>
      <c r="J158" s="118">
        <f t="shared" si="69"/>
        <v>1</v>
      </c>
      <c r="K158" s="164"/>
      <c r="L158" s="184"/>
      <c r="M158" s="184"/>
      <c r="N158" s="53"/>
      <c r="O158" s="184"/>
      <c r="P158" s="142"/>
      <c r="Q158" s="184"/>
      <c r="R158" s="113"/>
      <c r="S158" s="184"/>
      <c r="T158" s="53"/>
      <c r="U158" s="184"/>
      <c r="V158" s="53"/>
      <c r="W158" s="184"/>
    </row>
    <row r="159" spans="1:23">
      <c r="A159" s="36"/>
      <c r="B159" s="36"/>
      <c r="C159" s="75" t="s">
        <v>7</v>
      </c>
      <c r="D159" s="85" t="s">
        <v>8</v>
      </c>
      <c r="E159" s="103">
        <f t="shared" si="75"/>
        <v>10533</v>
      </c>
      <c r="F159" s="108">
        <f t="shared" si="76"/>
        <v>10619.36</v>
      </c>
      <c r="G159" s="118">
        <f t="shared" si="67"/>
        <v>1.0081989936390392</v>
      </c>
      <c r="H159" s="122">
        <v>10533</v>
      </c>
      <c r="I159" s="166">
        <v>10619.36</v>
      </c>
      <c r="J159" s="118">
        <f t="shared" si="69"/>
        <v>1.0081989936390392</v>
      </c>
      <c r="K159" s="164"/>
      <c r="L159" s="184"/>
      <c r="M159" s="184"/>
      <c r="N159" s="53"/>
      <c r="O159" s="184"/>
      <c r="P159" s="142"/>
      <c r="Q159" s="184"/>
      <c r="R159" s="113"/>
      <c r="S159" s="184"/>
      <c r="T159" s="53"/>
      <c r="U159" s="184"/>
      <c r="V159" s="53"/>
      <c r="W159" s="184"/>
    </row>
    <row r="160" spans="1:23">
      <c r="A160" s="36"/>
      <c r="B160" s="36"/>
      <c r="C160" s="75" t="s">
        <v>59</v>
      </c>
      <c r="D160" s="88" t="s">
        <v>158</v>
      </c>
      <c r="E160" s="103">
        <f t="shared" si="75"/>
        <v>1479945</v>
      </c>
      <c r="F160" s="108">
        <f t="shared" si="76"/>
        <v>1479945</v>
      </c>
      <c r="G160" s="118">
        <f t="shared" si="67"/>
        <v>1</v>
      </c>
      <c r="H160" s="122">
        <v>1479945</v>
      </c>
      <c r="I160" s="166">
        <v>1479945</v>
      </c>
      <c r="J160" s="118">
        <f t="shared" si="69"/>
        <v>1</v>
      </c>
      <c r="K160" s="164"/>
      <c r="L160" s="184"/>
      <c r="M160" s="184"/>
      <c r="N160" s="53"/>
      <c r="O160" s="184"/>
      <c r="P160" s="142"/>
      <c r="Q160" s="184"/>
      <c r="R160" s="113"/>
      <c r="S160" s="184"/>
      <c r="T160" s="53"/>
      <c r="U160" s="184"/>
      <c r="V160" s="53"/>
      <c r="W160" s="184"/>
    </row>
    <row r="161" spans="1:23" s="7" customFormat="1">
      <c r="A161" s="35"/>
      <c r="B161" s="35">
        <v>85203</v>
      </c>
      <c r="C161" s="72"/>
      <c r="D161" s="91" t="s">
        <v>76</v>
      </c>
      <c r="E161" s="102">
        <f t="shared" si="75"/>
        <v>870273</v>
      </c>
      <c r="F161" s="107">
        <f t="shared" si="76"/>
        <v>775763.34000000008</v>
      </c>
      <c r="G161" s="117">
        <f t="shared" si="67"/>
        <v>0.8914022841108481</v>
      </c>
      <c r="H161" s="121">
        <f>SUM(H162:H165)</f>
        <v>695668</v>
      </c>
      <c r="I161" s="160">
        <f>SUM(I162:I165)</f>
        <v>601351.85000000009</v>
      </c>
      <c r="J161" s="117">
        <f t="shared" si="69"/>
        <v>0.86442361873767382</v>
      </c>
      <c r="K161" s="160">
        <f t="shared" ref="K161:O161" si="78">SUM(K162:K165)</f>
        <v>0</v>
      </c>
      <c r="L161" s="183">
        <f t="shared" si="78"/>
        <v>0</v>
      </c>
      <c r="M161" s="183">
        <f t="shared" si="78"/>
        <v>600279.03</v>
      </c>
      <c r="N161" s="52">
        <f t="shared" si="78"/>
        <v>0</v>
      </c>
      <c r="O161" s="183">
        <f t="shared" si="78"/>
        <v>0</v>
      </c>
      <c r="P161" s="141">
        <f>SUM(P162:P166)</f>
        <v>174605</v>
      </c>
      <c r="Q161" s="183">
        <f>SUM(Q162:Q166)</f>
        <v>174411.49</v>
      </c>
      <c r="R161" s="112">
        <f t="shared" si="70"/>
        <v>0.99889172704103546</v>
      </c>
      <c r="S161" s="183">
        <f>SUM(S162:S165)</f>
        <v>0</v>
      </c>
      <c r="T161" s="52">
        <f>SUM(T162:T165)</f>
        <v>0</v>
      </c>
      <c r="U161" s="183">
        <f>SUM(U162:U166)</f>
        <v>174411.49</v>
      </c>
      <c r="V161" s="52">
        <f>SUM(V162:V165)</f>
        <v>0</v>
      </c>
      <c r="W161" s="183">
        <f>SUM(W162:W165)</f>
        <v>0</v>
      </c>
    </row>
    <row r="162" spans="1:23">
      <c r="A162" s="36"/>
      <c r="B162" s="36"/>
      <c r="C162" s="75" t="s">
        <v>32</v>
      </c>
      <c r="D162" s="88" t="s">
        <v>33</v>
      </c>
      <c r="E162" s="103">
        <f t="shared" si="75"/>
        <v>0</v>
      </c>
      <c r="F162" s="108">
        <f t="shared" si="76"/>
        <v>113.63</v>
      </c>
      <c r="G162" s="118"/>
      <c r="H162" s="122">
        <v>0</v>
      </c>
      <c r="I162" s="166">
        <v>113.63</v>
      </c>
      <c r="J162" s="118"/>
      <c r="K162" s="164"/>
      <c r="L162" s="184"/>
      <c r="M162" s="184"/>
      <c r="N162" s="53"/>
      <c r="O162" s="184"/>
      <c r="P162" s="142"/>
      <c r="Q162" s="184"/>
      <c r="R162" s="113"/>
      <c r="S162" s="184"/>
      <c r="T162" s="53"/>
      <c r="U162" s="184"/>
      <c r="V162" s="53"/>
      <c r="W162" s="184"/>
    </row>
    <row r="163" spans="1:23">
      <c r="A163" s="36"/>
      <c r="B163" s="36"/>
      <c r="C163" s="75" t="s">
        <v>7</v>
      </c>
      <c r="D163" s="88" t="s">
        <v>8</v>
      </c>
      <c r="E163" s="103">
        <f t="shared" si="75"/>
        <v>0</v>
      </c>
      <c r="F163" s="108">
        <f t="shared" si="76"/>
        <v>178.05</v>
      </c>
      <c r="G163" s="118"/>
      <c r="H163" s="122">
        <v>0</v>
      </c>
      <c r="I163" s="166">
        <v>178.05</v>
      </c>
      <c r="J163" s="118"/>
      <c r="K163" s="164"/>
      <c r="L163" s="184"/>
      <c r="M163" s="184"/>
      <c r="N163" s="53"/>
      <c r="O163" s="184"/>
      <c r="P163" s="142"/>
      <c r="Q163" s="184"/>
      <c r="R163" s="113"/>
      <c r="S163" s="184"/>
      <c r="T163" s="53"/>
      <c r="U163" s="184"/>
      <c r="V163" s="53"/>
      <c r="W163" s="184"/>
    </row>
    <row r="164" spans="1:23">
      <c r="A164" s="36"/>
      <c r="B164" s="36"/>
      <c r="C164" s="75" t="s">
        <v>29</v>
      </c>
      <c r="D164" s="88" t="s">
        <v>171</v>
      </c>
      <c r="E164" s="103">
        <f t="shared" si="75"/>
        <v>695036</v>
      </c>
      <c r="F164" s="108">
        <f t="shared" si="76"/>
        <v>600279.03</v>
      </c>
      <c r="G164" s="118">
        <f t="shared" si="67"/>
        <v>0.86366609787118942</v>
      </c>
      <c r="H164" s="122">
        <v>695036</v>
      </c>
      <c r="I164" s="168">
        <v>600279.03</v>
      </c>
      <c r="J164" s="118">
        <f t="shared" si="69"/>
        <v>0.86366609787118942</v>
      </c>
      <c r="K164" s="164"/>
      <c r="L164" s="196"/>
      <c r="M164" s="228">
        <v>600279.03</v>
      </c>
      <c r="N164" s="53"/>
      <c r="O164" s="184"/>
      <c r="P164" s="142"/>
      <c r="Q164" s="184"/>
      <c r="R164" s="113"/>
      <c r="S164" s="184"/>
      <c r="T164" s="53"/>
      <c r="U164" s="184"/>
      <c r="V164" s="53"/>
      <c r="W164" s="184"/>
    </row>
    <row r="165" spans="1:23">
      <c r="A165" s="36"/>
      <c r="B165" s="36"/>
      <c r="C165" s="75" t="s">
        <v>27</v>
      </c>
      <c r="D165" s="88" t="s">
        <v>156</v>
      </c>
      <c r="E165" s="103">
        <f t="shared" si="75"/>
        <v>632</v>
      </c>
      <c r="F165" s="108">
        <f t="shared" si="76"/>
        <v>781.14</v>
      </c>
      <c r="G165" s="118">
        <f t="shared" si="67"/>
        <v>1.2359810126582278</v>
      </c>
      <c r="H165" s="122">
        <v>632</v>
      </c>
      <c r="I165" s="166">
        <v>781.14</v>
      </c>
      <c r="J165" s="118">
        <f t="shared" si="69"/>
        <v>1.2359810126582278</v>
      </c>
      <c r="K165" s="164"/>
      <c r="L165" s="184"/>
      <c r="M165" s="184"/>
      <c r="N165" s="53"/>
      <c r="O165" s="184"/>
      <c r="P165" s="142"/>
      <c r="Q165" s="184"/>
      <c r="R165" s="113"/>
      <c r="S165" s="184"/>
      <c r="T165" s="53"/>
      <c r="U165" s="184"/>
      <c r="V165" s="53"/>
      <c r="W165" s="184"/>
    </row>
    <row r="166" spans="1:23">
      <c r="A166" s="36"/>
      <c r="B166" s="36"/>
      <c r="C166" s="75" t="s">
        <v>42</v>
      </c>
      <c r="D166" s="88" t="s">
        <v>118</v>
      </c>
      <c r="E166" s="103">
        <f t="shared" si="75"/>
        <v>174605</v>
      </c>
      <c r="F166" s="108">
        <f t="shared" si="76"/>
        <v>174411.49</v>
      </c>
      <c r="G166" s="118">
        <f t="shared" si="67"/>
        <v>0.99889172704103546</v>
      </c>
      <c r="H166" s="122"/>
      <c r="I166" s="166"/>
      <c r="J166" s="118"/>
      <c r="K166" s="164"/>
      <c r="L166" s="184"/>
      <c r="M166" s="184"/>
      <c r="N166" s="53"/>
      <c r="O166" s="184"/>
      <c r="P166" s="142">
        <v>174605</v>
      </c>
      <c r="Q166" s="184">
        <v>174411.49</v>
      </c>
      <c r="R166" s="113">
        <f t="shared" si="70"/>
        <v>0.99889172704103546</v>
      </c>
      <c r="S166" s="184"/>
      <c r="T166" s="53"/>
      <c r="U166" s="184">
        <v>174411.49</v>
      </c>
      <c r="V166" s="53"/>
      <c r="W166" s="184"/>
    </row>
    <row r="167" spans="1:23" s="7" customFormat="1">
      <c r="A167" s="35"/>
      <c r="B167" s="35">
        <v>85204</v>
      </c>
      <c r="C167" s="72"/>
      <c r="D167" s="84" t="s">
        <v>77</v>
      </c>
      <c r="E167" s="102">
        <f t="shared" si="75"/>
        <v>324308</v>
      </c>
      <c r="F167" s="107">
        <f t="shared" si="76"/>
        <v>324602.96999999997</v>
      </c>
      <c r="G167" s="117">
        <f t="shared" si="67"/>
        <v>1.0009095366133427</v>
      </c>
      <c r="H167" s="134">
        <f>SUM(H168:H173)</f>
        <v>324308</v>
      </c>
      <c r="I167" s="174">
        <f>SUM(I168:I173)</f>
        <v>324602.96999999997</v>
      </c>
      <c r="J167" s="117">
        <f t="shared" si="69"/>
        <v>1.0009095366133427</v>
      </c>
      <c r="K167" s="174">
        <f t="shared" ref="K167:Q167" si="79">SUM(K168:K173)</f>
        <v>0</v>
      </c>
      <c r="L167" s="197">
        <f t="shared" si="79"/>
        <v>0</v>
      </c>
      <c r="M167" s="197">
        <f t="shared" si="79"/>
        <v>0</v>
      </c>
      <c r="N167" s="63">
        <f t="shared" si="79"/>
        <v>0</v>
      </c>
      <c r="O167" s="197">
        <f t="shared" si="79"/>
        <v>200944.15</v>
      </c>
      <c r="P167" s="154">
        <f t="shared" si="79"/>
        <v>0</v>
      </c>
      <c r="Q167" s="197">
        <f t="shared" si="79"/>
        <v>0</v>
      </c>
      <c r="R167" s="112"/>
      <c r="S167" s="197">
        <f>SUM(S168:S173)</f>
        <v>0</v>
      </c>
      <c r="T167" s="63">
        <f>SUM(T168:T173)</f>
        <v>0</v>
      </c>
      <c r="U167" s="197">
        <f>SUM(U168:U173)</f>
        <v>0</v>
      </c>
      <c r="V167" s="63">
        <f>SUM(V168:V173)</f>
        <v>0</v>
      </c>
      <c r="W167" s="197">
        <f>SUM(W168:W173)</f>
        <v>0</v>
      </c>
    </row>
    <row r="168" spans="1:23" s="2" customFormat="1">
      <c r="A168" s="36"/>
      <c r="B168" s="36"/>
      <c r="C168" s="75" t="s">
        <v>115</v>
      </c>
      <c r="D168" s="85" t="s">
        <v>181</v>
      </c>
      <c r="E168" s="103">
        <f t="shared" si="75"/>
        <v>5567</v>
      </c>
      <c r="F168" s="108">
        <f t="shared" si="76"/>
        <v>5864.45</v>
      </c>
      <c r="G168" s="118">
        <f t="shared" si="67"/>
        <v>1.0534309322795041</v>
      </c>
      <c r="H168" s="135">
        <v>5567</v>
      </c>
      <c r="I168" s="175">
        <v>5864.45</v>
      </c>
      <c r="J168" s="118">
        <f t="shared" si="69"/>
        <v>1.0534309322795041</v>
      </c>
      <c r="K168" s="164"/>
      <c r="L168" s="184"/>
      <c r="M168" s="184"/>
      <c r="N168" s="53"/>
      <c r="O168" s="184"/>
      <c r="P168" s="142"/>
      <c r="Q168" s="184"/>
      <c r="R168" s="113"/>
      <c r="S168" s="184"/>
      <c r="T168" s="53"/>
      <c r="U168" s="184"/>
      <c r="V168" s="53"/>
      <c r="W168" s="184"/>
    </row>
    <row r="169" spans="1:23" s="2" customFormat="1">
      <c r="A169" s="36"/>
      <c r="B169" s="36"/>
      <c r="C169" s="75" t="s">
        <v>12</v>
      </c>
      <c r="D169" s="85" t="s">
        <v>13</v>
      </c>
      <c r="E169" s="103">
        <f t="shared" si="75"/>
        <v>112777</v>
      </c>
      <c r="F169" s="108">
        <f t="shared" si="76"/>
        <v>112782.59</v>
      </c>
      <c r="G169" s="118">
        <f t="shared" si="67"/>
        <v>1.0000495668443032</v>
      </c>
      <c r="H169" s="135">
        <v>112777</v>
      </c>
      <c r="I169" s="175">
        <v>112782.59</v>
      </c>
      <c r="J169" s="118">
        <f t="shared" si="69"/>
        <v>1.0000495668443032</v>
      </c>
      <c r="K169" s="164"/>
      <c r="L169" s="198"/>
      <c r="M169" s="184"/>
      <c r="N169" s="53"/>
      <c r="O169" s="184"/>
      <c r="P169" s="142"/>
      <c r="Q169" s="184"/>
      <c r="R169" s="113"/>
      <c r="S169" s="184"/>
      <c r="T169" s="53"/>
      <c r="U169" s="184"/>
      <c r="V169" s="53"/>
      <c r="W169" s="184"/>
    </row>
    <row r="170" spans="1:23" s="2" customFormat="1" ht="12" customHeight="1">
      <c r="A170" s="36"/>
      <c r="B170" s="36"/>
      <c r="C170" s="75" t="s">
        <v>117</v>
      </c>
      <c r="D170" s="85" t="s">
        <v>121</v>
      </c>
      <c r="E170" s="103">
        <f t="shared" si="75"/>
        <v>0</v>
      </c>
      <c r="F170" s="108">
        <f t="shared" si="76"/>
        <v>11.78</v>
      </c>
      <c r="G170" s="118"/>
      <c r="H170" s="135">
        <v>0</v>
      </c>
      <c r="I170" s="175">
        <v>11.78</v>
      </c>
      <c r="J170" s="118"/>
      <c r="K170" s="164"/>
      <c r="L170" s="184"/>
      <c r="M170" s="184"/>
      <c r="N170" s="53"/>
      <c r="O170" s="184"/>
      <c r="P170" s="142"/>
      <c r="Q170" s="184"/>
      <c r="R170" s="113"/>
      <c r="S170" s="184"/>
      <c r="T170" s="53"/>
      <c r="U170" s="184"/>
      <c r="V170" s="53"/>
      <c r="W170" s="184"/>
    </row>
    <row r="171" spans="1:23">
      <c r="A171" s="36"/>
      <c r="B171" s="36"/>
      <c r="C171" s="75" t="s">
        <v>59</v>
      </c>
      <c r="D171" s="85" t="s">
        <v>158</v>
      </c>
      <c r="E171" s="103">
        <f t="shared" si="75"/>
        <v>5000</v>
      </c>
      <c r="F171" s="108">
        <f t="shared" si="76"/>
        <v>5000</v>
      </c>
      <c r="G171" s="118">
        <f t="shared" si="67"/>
        <v>1</v>
      </c>
      <c r="H171" s="135">
        <v>5000</v>
      </c>
      <c r="I171" s="176">
        <v>5000</v>
      </c>
      <c r="J171" s="118">
        <f t="shared" si="69"/>
        <v>1</v>
      </c>
      <c r="K171" s="164"/>
      <c r="L171" s="184"/>
      <c r="M171" s="184"/>
      <c r="N171" s="53"/>
      <c r="O171" s="184"/>
      <c r="P171" s="142"/>
      <c r="Q171" s="184"/>
      <c r="R171" s="113"/>
      <c r="S171" s="184"/>
      <c r="T171" s="53"/>
      <c r="U171" s="184"/>
      <c r="V171" s="53"/>
      <c r="W171" s="184"/>
    </row>
    <row r="172" spans="1:23">
      <c r="A172" s="36"/>
      <c r="B172" s="36"/>
      <c r="C172" s="75" t="s">
        <v>30</v>
      </c>
      <c r="D172" s="85" t="s">
        <v>172</v>
      </c>
      <c r="E172" s="103">
        <f t="shared" si="75"/>
        <v>62537</v>
      </c>
      <c r="F172" s="108">
        <f t="shared" si="76"/>
        <v>62517.279999999999</v>
      </c>
      <c r="G172" s="118">
        <f t="shared" si="67"/>
        <v>0.99968466667732703</v>
      </c>
      <c r="H172" s="135">
        <v>62537</v>
      </c>
      <c r="I172" s="176">
        <v>62517.279999999999</v>
      </c>
      <c r="J172" s="118">
        <f t="shared" si="69"/>
        <v>0.99968466667732703</v>
      </c>
      <c r="K172" s="164"/>
      <c r="L172" s="184"/>
      <c r="M172" s="184"/>
      <c r="N172" s="53"/>
      <c r="O172" s="233">
        <v>62517.279999999999</v>
      </c>
      <c r="P172" s="142"/>
      <c r="Q172" s="184"/>
      <c r="R172" s="113"/>
      <c r="S172" s="184"/>
      <c r="T172" s="53"/>
      <c r="U172" s="184"/>
      <c r="V172" s="53"/>
      <c r="W172" s="184"/>
    </row>
    <row r="173" spans="1:23">
      <c r="A173" s="36"/>
      <c r="B173" s="36"/>
      <c r="C173" s="75" t="s">
        <v>78</v>
      </c>
      <c r="D173" s="88" t="s">
        <v>173</v>
      </c>
      <c r="E173" s="103">
        <f t="shared" si="75"/>
        <v>138427</v>
      </c>
      <c r="F173" s="108">
        <f t="shared" si="76"/>
        <v>138426.87</v>
      </c>
      <c r="G173" s="118">
        <f t="shared" si="67"/>
        <v>0.99999906087685198</v>
      </c>
      <c r="H173" s="122">
        <v>138427</v>
      </c>
      <c r="I173" s="168">
        <v>138426.87</v>
      </c>
      <c r="J173" s="118">
        <f t="shared" si="69"/>
        <v>0.99999906087685198</v>
      </c>
      <c r="K173" s="164"/>
      <c r="L173" s="184"/>
      <c r="M173" s="184"/>
      <c r="N173" s="53"/>
      <c r="O173" s="228">
        <v>138426.87</v>
      </c>
      <c r="P173" s="142"/>
      <c r="Q173" s="184"/>
      <c r="R173" s="113"/>
      <c r="S173" s="184"/>
      <c r="T173" s="53"/>
      <c r="U173" s="184"/>
      <c r="V173" s="53"/>
      <c r="W173" s="184"/>
    </row>
    <row r="174" spans="1:23">
      <c r="A174" s="47"/>
      <c r="B174" s="47">
        <v>85205</v>
      </c>
      <c r="C174" s="78"/>
      <c r="D174" s="97" t="s">
        <v>190</v>
      </c>
      <c r="E174" s="102">
        <f>SUM(H174+P174)</f>
        <v>4230</v>
      </c>
      <c r="F174" s="107">
        <f>SUM(I174+Q174)</f>
        <v>1692</v>
      </c>
      <c r="G174" s="117">
        <f t="shared" si="67"/>
        <v>0.4</v>
      </c>
      <c r="H174" s="129">
        <f>SUM(H175)</f>
        <v>4230</v>
      </c>
      <c r="I174" s="167">
        <f>SUM(I175)</f>
        <v>1692</v>
      </c>
      <c r="J174" s="117">
        <f>SUM(I174/H174)</f>
        <v>0.4</v>
      </c>
      <c r="K174" s="181">
        <f>SUM(K175)</f>
        <v>0</v>
      </c>
      <c r="L174" s="181">
        <f t="shared" ref="L174:O174" si="80">SUM(L175)</f>
        <v>0</v>
      </c>
      <c r="M174" s="200">
        <f t="shared" si="80"/>
        <v>1692</v>
      </c>
      <c r="N174" s="181">
        <f t="shared" si="80"/>
        <v>0</v>
      </c>
      <c r="O174" s="200">
        <f t="shared" si="80"/>
        <v>0</v>
      </c>
      <c r="P174" s="156">
        <f>SUM(P175)</f>
        <v>0</v>
      </c>
      <c r="Q174" s="200">
        <f>SUM(Q175)</f>
        <v>0</v>
      </c>
      <c r="R174" s="112"/>
      <c r="S174" s="200"/>
      <c r="T174" s="65"/>
      <c r="U174" s="200"/>
      <c r="V174" s="65"/>
      <c r="W174" s="200"/>
    </row>
    <row r="175" spans="1:23">
      <c r="A175" s="36"/>
      <c r="B175" s="36"/>
      <c r="C175" s="75" t="s">
        <v>29</v>
      </c>
      <c r="D175" s="88" t="s">
        <v>171</v>
      </c>
      <c r="E175" s="103">
        <f>SUM(H175+P175)</f>
        <v>4230</v>
      </c>
      <c r="F175" s="108">
        <f>SUM(I175+Q175)</f>
        <v>1692</v>
      </c>
      <c r="G175" s="118">
        <f t="shared" si="67"/>
        <v>0.4</v>
      </c>
      <c r="H175" s="122">
        <v>4230</v>
      </c>
      <c r="I175" s="168">
        <v>1692</v>
      </c>
      <c r="J175" s="118">
        <f>SUM(I175/H175)</f>
        <v>0.4</v>
      </c>
      <c r="K175" s="164"/>
      <c r="L175" s="184"/>
      <c r="M175" s="184">
        <v>1692</v>
      </c>
      <c r="N175" s="53"/>
      <c r="O175" s="228"/>
      <c r="P175" s="142"/>
      <c r="Q175" s="184"/>
      <c r="R175" s="113"/>
      <c r="S175" s="184"/>
      <c r="T175" s="53"/>
      <c r="U175" s="184"/>
      <c r="V175" s="53"/>
      <c r="W175" s="184"/>
    </row>
    <row r="176" spans="1:23" s="7" customFormat="1">
      <c r="A176" s="35"/>
      <c r="B176" s="35">
        <v>85218</v>
      </c>
      <c r="C176" s="72"/>
      <c r="D176" s="91" t="s">
        <v>79</v>
      </c>
      <c r="E176" s="102">
        <f t="shared" si="75"/>
        <v>260686</v>
      </c>
      <c r="F176" s="107">
        <f t="shared" si="76"/>
        <v>262393.33</v>
      </c>
      <c r="G176" s="117">
        <f t="shared" si="67"/>
        <v>1.006549373575873</v>
      </c>
      <c r="H176" s="121">
        <f>SUM(H177:H181)</f>
        <v>260686</v>
      </c>
      <c r="I176" s="160">
        <f>SUM(I177:I181)</f>
        <v>262393.33</v>
      </c>
      <c r="J176" s="117">
        <f t="shared" si="69"/>
        <v>1.006549373575873</v>
      </c>
      <c r="K176" s="160">
        <f t="shared" ref="K176:Q176" si="81">SUM(K177:K181)</f>
        <v>257074.63999999998</v>
      </c>
      <c r="L176" s="183">
        <f t="shared" si="81"/>
        <v>0</v>
      </c>
      <c r="M176" s="183">
        <f t="shared" si="81"/>
        <v>0</v>
      </c>
      <c r="N176" s="52">
        <f t="shared" si="81"/>
        <v>0</v>
      </c>
      <c r="O176" s="183">
        <f t="shared" si="81"/>
        <v>0</v>
      </c>
      <c r="P176" s="141">
        <f t="shared" si="81"/>
        <v>0</v>
      </c>
      <c r="Q176" s="183">
        <f t="shared" si="81"/>
        <v>0</v>
      </c>
      <c r="R176" s="112"/>
      <c r="S176" s="183">
        <f>SUM(S177:S181)</f>
        <v>0</v>
      </c>
      <c r="T176" s="52">
        <f>SUM(T177:T181)</f>
        <v>0</v>
      </c>
      <c r="U176" s="183">
        <f>SUM(U177:U181)</f>
        <v>0</v>
      </c>
      <c r="V176" s="52">
        <f>SUM(V177:V181)</f>
        <v>0</v>
      </c>
      <c r="W176" s="183">
        <f>SUM(W177:W181)</f>
        <v>0</v>
      </c>
    </row>
    <row r="177" spans="1:23">
      <c r="A177" s="36"/>
      <c r="B177" s="36"/>
      <c r="C177" s="75" t="s">
        <v>32</v>
      </c>
      <c r="D177" s="88" t="s">
        <v>174</v>
      </c>
      <c r="E177" s="103">
        <f t="shared" si="75"/>
        <v>850</v>
      </c>
      <c r="F177" s="108">
        <f t="shared" si="76"/>
        <v>912.75</v>
      </c>
      <c r="G177" s="118">
        <f t="shared" si="67"/>
        <v>1.0738235294117646</v>
      </c>
      <c r="H177" s="128">
        <v>850</v>
      </c>
      <c r="I177" s="168">
        <v>912.75</v>
      </c>
      <c r="J177" s="118">
        <f t="shared" si="69"/>
        <v>1.0738235294117646</v>
      </c>
      <c r="K177" s="164"/>
      <c r="L177" s="184"/>
      <c r="M177" s="184"/>
      <c r="N177" s="53"/>
      <c r="O177" s="184"/>
      <c r="P177" s="142"/>
      <c r="Q177" s="184"/>
      <c r="R177" s="113"/>
      <c r="S177" s="184"/>
      <c r="T177" s="53"/>
      <c r="U177" s="184"/>
      <c r="V177" s="53"/>
      <c r="W177" s="184"/>
    </row>
    <row r="178" spans="1:23">
      <c r="A178" s="36"/>
      <c r="B178" s="36"/>
      <c r="C178" s="75" t="s">
        <v>16</v>
      </c>
      <c r="D178" s="88" t="s">
        <v>133</v>
      </c>
      <c r="E178" s="103">
        <f t="shared" si="75"/>
        <v>2000</v>
      </c>
      <c r="F178" s="108">
        <f t="shared" si="76"/>
        <v>2000</v>
      </c>
      <c r="G178" s="118">
        <f t="shared" si="67"/>
        <v>1</v>
      </c>
      <c r="H178" s="128">
        <v>2000</v>
      </c>
      <c r="I178" s="168">
        <v>2000</v>
      </c>
      <c r="J178" s="118">
        <f t="shared" si="69"/>
        <v>1</v>
      </c>
      <c r="K178" s="164"/>
      <c r="L178" s="184"/>
      <c r="M178" s="184"/>
      <c r="N178" s="53"/>
      <c r="O178" s="184"/>
      <c r="P178" s="142"/>
      <c r="Q178" s="184"/>
      <c r="R178" s="113"/>
      <c r="S178" s="184"/>
      <c r="T178" s="53"/>
      <c r="U178" s="184"/>
      <c r="V178" s="53"/>
      <c r="W178" s="184"/>
    </row>
    <row r="179" spans="1:23">
      <c r="A179" s="36"/>
      <c r="B179" s="36"/>
      <c r="C179" s="75" t="s">
        <v>7</v>
      </c>
      <c r="D179" s="88" t="s">
        <v>8</v>
      </c>
      <c r="E179" s="103">
        <f t="shared" si="75"/>
        <v>600</v>
      </c>
      <c r="F179" s="108">
        <f t="shared" si="76"/>
        <v>2405.94</v>
      </c>
      <c r="G179" s="118">
        <f t="shared" si="67"/>
        <v>4.0099</v>
      </c>
      <c r="H179" s="128">
        <v>600</v>
      </c>
      <c r="I179" s="168">
        <v>2405.94</v>
      </c>
      <c r="J179" s="118">
        <f t="shared" si="69"/>
        <v>4.0099</v>
      </c>
      <c r="K179" s="164"/>
      <c r="L179" s="184"/>
      <c r="M179" s="184"/>
      <c r="N179" s="53"/>
      <c r="O179" s="184"/>
      <c r="P179" s="142"/>
      <c r="Q179" s="184"/>
      <c r="R179" s="113"/>
      <c r="S179" s="184"/>
      <c r="T179" s="53"/>
      <c r="U179" s="184"/>
      <c r="V179" s="53"/>
      <c r="W179" s="184"/>
    </row>
    <row r="180" spans="1:23">
      <c r="A180" s="36"/>
      <c r="B180" s="36"/>
      <c r="C180" s="75" t="s">
        <v>60</v>
      </c>
      <c r="D180" s="85" t="s">
        <v>118</v>
      </c>
      <c r="E180" s="103">
        <f t="shared" si="75"/>
        <v>244302</v>
      </c>
      <c r="F180" s="108">
        <f t="shared" si="76"/>
        <v>244149.08</v>
      </c>
      <c r="G180" s="118">
        <f t="shared" si="67"/>
        <v>0.99937405342567798</v>
      </c>
      <c r="H180" s="128">
        <v>244302</v>
      </c>
      <c r="I180" s="168">
        <v>244149.08</v>
      </c>
      <c r="J180" s="118">
        <f t="shared" si="69"/>
        <v>0.99937405342567798</v>
      </c>
      <c r="K180" s="168">
        <v>244149.08</v>
      </c>
      <c r="L180" s="184"/>
      <c r="M180" s="184"/>
      <c r="N180" s="53"/>
      <c r="O180" s="184"/>
      <c r="P180" s="142"/>
      <c r="Q180" s="184"/>
      <c r="R180" s="113"/>
      <c r="S180" s="184"/>
      <c r="T180" s="53"/>
      <c r="U180" s="184"/>
      <c r="V180" s="53"/>
      <c r="W180" s="184"/>
    </row>
    <row r="181" spans="1:23">
      <c r="A181" s="36"/>
      <c r="B181" s="36"/>
      <c r="C181" s="75" t="s">
        <v>61</v>
      </c>
      <c r="D181" s="85" t="s">
        <v>118</v>
      </c>
      <c r="E181" s="103">
        <f t="shared" si="75"/>
        <v>12934</v>
      </c>
      <c r="F181" s="108">
        <f t="shared" si="76"/>
        <v>12925.56</v>
      </c>
      <c r="G181" s="118">
        <f t="shared" si="67"/>
        <v>0.99934745631668465</v>
      </c>
      <c r="H181" s="128">
        <v>12934</v>
      </c>
      <c r="I181" s="168">
        <v>12925.56</v>
      </c>
      <c r="J181" s="118">
        <f t="shared" si="69"/>
        <v>0.99934745631668465</v>
      </c>
      <c r="K181" s="168">
        <v>12925.56</v>
      </c>
      <c r="L181" s="184"/>
      <c r="M181" s="184"/>
      <c r="N181" s="53"/>
      <c r="O181" s="184"/>
      <c r="P181" s="142"/>
      <c r="Q181" s="184"/>
      <c r="R181" s="113"/>
      <c r="S181" s="184"/>
      <c r="T181" s="53"/>
      <c r="U181" s="184"/>
      <c r="V181" s="53"/>
      <c r="W181" s="184"/>
    </row>
    <row r="182" spans="1:23" ht="12.75" customHeight="1">
      <c r="A182" s="39"/>
      <c r="B182" s="47">
        <v>85295</v>
      </c>
      <c r="C182" s="78"/>
      <c r="D182" s="223" t="s">
        <v>70</v>
      </c>
      <c r="E182" s="102">
        <f t="shared" ref="E182:F184" si="82">SUM(H182+P182)</f>
        <v>3867891</v>
      </c>
      <c r="F182" s="107">
        <f t="shared" si="82"/>
        <v>3867891.1</v>
      </c>
      <c r="G182" s="117">
        <f t="shared" si="67"/>
        <v>1.0000000258538826</v>
      </c>
      <c r="H182" s="226">
        <f>SUM(H183)</f>
        <v>0</v>
      </c>
      <c r="I182" s="226">
        <f>SUM(I183)</f>
        <v>0</v>
      </c>
      <c r="J182" s="117"/>
      <c r="K182" s="181">
        <f>SUM(K183)</f>
        <v>0</v>
      </c>
      <c r="L182" s="181">
        <f t="shared" ref="L182:O182" si="83">SUM(L183)</f>
        <v>0</v>
      </c>
      <c r="M182" s="200">
        <f t="shared" si="83"/>
        <v>0</v>
      </c>
      <c r="N182" s="181">
        <f t="shared" si="83"/>
        <v>0</v>
      </c>
      <c r="O182" s="200">
        <f t="shared" si="83"/>
        <v>0</v>
      </c>
      <c r="P182" s="230">
        <f t="shared" ref="P182" si="84">SUM(P183)</f>
        <v>3867891</v>
      </c>
      <c r="Q182" s="200">
        <f t="shared" ref="Q182" si="85">SUM(Q183)</f>
        <v>3867891.1</v>
      </c>
      <c r="R182" s="112">
        <f>SUM(Q182/P182)</f>
        <v>1.0000000258538826</v>
      </c>
      <c r="S182" s="200">
        <f>SUM(S183)</f>
        <v>3867891.1</v>
      </c>
      <c r="T182" s="65">
        <f t="shared" ref="T182:W182" si="86">SUM(T183)</f>
        <v>0</v>
      </c>
      <c r="U182" s="200">
        <f t="shared" si="86"/>
        <v>0</v>
      </c>
      <c r="V182" s="65">
        <f t="shared" si="86"/>
        <v>0</v>
      </c>
      <c r="W182" s="200">
        <f t="shared" si="86"/>
        <v>0</v>
      </c>
    </row>
    <row r="183" spans="1:23" ht="12.75" customHeight="1">
      <c r="A183" s="36"/>
      <c r="B183" s="36"/>
      <c r="C183" s="75" t="s">
        <v>18</v>
      </c>
      <c r="D183" s="88" t="s">
        <v>118</v>
      </c>
      <c r="E183" s="103">
        <f t="shared" si="82"/>
        <v>3867891</v>
      </c>
      <c r="F183" s="108">
        <f t="shared" si="82"/>
        <v>3867891.1</v>
      </c>
      <c r="G183" s="118">
        <f>SUM(F183/E183)</f>
        <v>1.0000000258538826</v>
      </c>
      <c r="H183" s="128"/>
      <c r="I183" s="164"/>
      <c r="J183" s="118"/>
      <c r="K183" s="164"/>
      <c r="L183" s="184"/>
      <c r="M183" s="184"/>
      <c r="N183" s="53"/>
      <c r="O183" s="184"/>
      <c r="P183" s="142">
        <v>3867891</v>
      </c>
      <c r="Q183" s="184">
        <v>3867891.1</v>
      </c>
      <c r="R183" s="113">
        <f>SUM(Q183/P183)</f>
        <v>1.0000000258538826</v>
      </c>
      <c r="S183" s="184">
        <v>3867891.1</v>
      </c>
      <c r="T183" s="53"/>
      <c r="U183" s="184"/>
      <c r="V183" s="53"/>
      <c r="W183" s="184"/>
    </row>
    <row r="184" spans="1:23" s="6" customFormat="1">
      <c r="A184" s="38">
        <v>853</v>
      </c>
      <c r="B184" s="38"/>
      <c r="C184" s="76"/>
      <c r="D184" s="87" t="s">
        <v>177</v>
      </c>
      <c r="E184" s="104">
        <f t="shared" si="82"/>
        <v>2175517</v>
      </c>
      <c r="F184" s="109">
        <f t="shared" si="82"/>
        <v>1412015.2599999998</v>
      </c>
      <c r="G184" s="109">
        <f>SUM(G185+G188+G191+G193+G195+G198)</f>
        <v>5.2338411261734272</v>
      </c>
      <c r="H184" s="104">
        <f>SUM(H185+H188+H191+H193+H195+H198)</f>
        <v>998029</v>
      </c>
      <c r="I184" s="109">
        <f>SUM(I185+I188+I191+I193+I195+I198)</f>
        <v>936280.7699999999</v>
      </c>
      <c r="J184" s="119">
        <f t="shared" si="69"/>
        <v>0.93812982388287303</v>
      </c>
      <c r="K184" s="109">
        <f t="shared" ref="K184:Q184" si="87">SUM(K185+K188+K191+K193+K195+K198)</f>
        <v>259112.63999999998</v>
      </c>
      <c r="L184" s="185">
        <f t="shared" si="87"/>
        <v>0</v>
      </c>
      <c r="M184" s="185">
        <f t="shared" si="87"/>
        <v>242912.75</v>
      </c>
      <c r="N184" s="54">
        <f t="shared" si="87"/>
        <v>0</v>
      </c>
      <c r="O184" s="185">
        <f t="shared" si="87"/>
        <v>4.24</v>
      </c>
      <c r="P184" s="143">
        <f t="shared" si="87"/>
        <v>1177488</v>
      </c>
      <c r="Q184" s="185">
        <f t="shared" si="87"/>
        <v>475734.49</v>
      </c>
      <c r="R184" s="114">
        <f t="shared" si="70"/>
        <v>0.40402491575285693</v>
      </c>
      <c r="S184" s="185">
        <f>SUM(S185+S188+S191+S193+S195+S198)</f>
        <v>475734.49</v>
      </c>
      <c r="T184" s="54">
        <f>SUM(T185+T188+T191+T193+T195+T198)</f>
        <v>0</v>
      </c>
      <c r="U184" s="185">
        <f>SUM(U185+U188+U191+U193+U195+U198)</f>
        <v>0</v>
      </c>
      <c r="V184" s="54">
        <f>SUM(V185+V188+V191+V193+V195+V198)</f>
        <v>0</v>
      </c>
      <c r="W184" s="185">
        <f>SUM(W185+W188+W191+W193+W195+W198)</f>
        <v>4910.8900000000003</v>
      </c>
    </row>
    <row r="185" spans="1:23" s="8" customFormat="1">
      <c r="A185" s="35"/>
      <c r="B185" s="35">
        <v>85311</v>
      </c>
      <c r="C185" s="72"/>
      <c r="D185" s="91" t="s">
        <v>81</v>
      </c>
      <c r="E185" s="102">
        <f t="shared" si="75"/>
        <v>8670</v>
      </c>
      <c r="F185" s="107">
        <f t="shared" si="76"/>
        <v>8669</v>
      </c>
      <c r="G185" s="117">
        <f t="shared" si="67"/>
        <v>0.9998846597462514</v>
      </c>
      <c r="H185" s="121">
        <f>SUM(H186:H187)</f>
        <v>8670</v>
      </c>
      <c r="I185" s="160">
        <f t="shared" ref="I185:W185" si="88">SUM(I186:I187)</f>
        <v>8669</v>
      </c>
      <c r="J185" s="117">
        <f t="shared" si="69"/>
        <v>0.9998846597462514</v>
      </c>
      <c r="K185" s="160">
        <f t="shared" si="88"/>
        <v>8669</v>
      </c>
      <c r="L185" s="183">
        <f t="shared" si="88"/>
        <v>0</v>
      </c>
      <c r="M185" s="183">
        <f t="shared" si="88"/>
        <v>0</v>
      </c>
      <c r="N185" s="52">
        <f t="shared" si="88"/>
        <v>0</v>
      </c>
      <c r="O185" s="183">
        <f t="shared" si="88"/>
        <v>0</v>
      </c>
      <c r="P185" s="141">
        <f t="shared" si="88"/>
        <v>0</v>
      </c>
      <c r="Q185" s="183">
        <f t="shared" si="88"/>
        <v>0</v>
      </c>
      <c r="R185" s="112"/>
      <c r="S185" s="183">
        <f t="shared" si="88"/>
        <v>0</v>
      </c>
      <c r="T185" s="52">
        <f t="shared" si="88"/>
        <v>0</v>
      </c>
      <c r="U185" s="183">
        <f t="shared" si="88"/>
        <v>0</v>
      </c>
      <c r="V185" s="52">
        <f t="shared" si="88"/>
        <v>0</v>
      </c>
      <c r="W185" s="183">
        <f t="shared" si="88"/>
        <v>0</v>
      </c>
    </row>
    <row r="186" spans="1:23" s="3" customFormat="1">
      <c r="A186" s="46"/>
      <c r="B186" s="46"/>
      <c r="C186" s="81" t="s">
        <v>60</v>
      </c>
      <c r="D186" s="85" t="s">
        <v>118</v>
      </c>
      <c r="E186" s="103">
        <f t="shared" si="75"/>
        <v>8234</v>
      </c>
      <c r="F186" s="108">
        <f t="shared" si="76"/>
        <v>8233.14</v>
      </c>
      <c r="G186" s="118">
        <f t="shared" si="67"/>
        <v>0.99989555501578808</v>
      </c>
      <c r="H186" s="136">
        <v>8234</v>
      </c>
      <c r="I186" s="177">
        <v>8233.14</v>
      </c>
      <c r="J186" s="118">
        <f t="shared" si="69"/>
        <v>0.99989555501578808</v>
      </c>
      <c r="K186" s="177">
        <v>8233.14</v>
      </c>
      <c r="L186" s="199"/>
      <c r="M186" s="199"/>
      <c r="N186" s="64"/>
      <c r="O186" s="199"/>
      <c r="P186" s="155"/>
      <c r="Q186" s="199"/>
      <c r="R186" s="113"/>
      <c r="S186" s="199"/>
      <c r="T186" s="64"/>
      <c r="U186" s="199"/>
      <c r="V186" s="64"/>
      <c r="W186" s="199"/>
    </row>
    <row r="187" spans="1:23" s="3" customFormat="1">
      <c r="A187" s="46"/>
      <c r="B187" s="46"/>
      <c r="C187" s="81" t="s">
        <v>61</v>
      </c>
      <c r="D187" s="85" t="s">
        <v>118</v>
      </c>
      <c r="E187" s="103">
        <f t="shared" si="75"/>
        <v>436</v>
      </c>
      <c r="F187" s="108">
        <f t="shared" si="76"/>
        <v>435.86</v>
      </c>
      <c r="G187" s="118">
        <f t="shared" si="67"/>
        <v>0.99967889908256879</v>
      </c>
      <c r="H187" s="136">
        <v>436</v>
      </c>
      <c r="I187" s="177">
        <v>435.86</v>
      </c>
      <c r="J187" s="118">
        <f t="shared" si="69"/>
        <v>0.99967889908256879</v>
      </c>
      <c r="K187" s="177">
        <v>435.86</v>
      </c>
      <c r="L187" s="199"/>
      <c r="M187" s="199"/>
      <c r="N187" s="64"/>
      <c r="O187" s="199"/>
      <c r="P187" s="155"/>
      <c r="Q187" s="199"/>
      <c r="R187" s="113"/>
      <c r="S187" s="199"/>
      <c r="T187" s="64"/>
      <c r="U187" s="199"/>
      <c r="V187" s="64"/>
      <c r="W187" s="199"/>
    </row>
    <row r="188" spans="1:23" s="7" customFormat="1">
      <c r="A188" s="35"/>
      <c r="B188" s="35">
        <v>85321</v>
      </c>
      <c r="C188" s="72"/>
      <c r="D188" s="84" t="s">
        <v>82</v>
      </c>
      <c r="E188" s="102">
        <f t="shared" si="75"/>
        <v>244188</v>
      </c>
      <c r="F188" s="107">
        <f t="shared" si="76"/>
        <v>243255.05</v>
      </c>
      <c r="G188" s="117">
        <f t="shared" si="67"/>
        <v>0.99617937818402214</v>
      </c>
      <c r="H188" s="121">
        <f>SUM(H189:H190)</f>
        <v>244188</v>
      </c>
      <c r="I188" s="160">
        <f t="shared" ref="I188:W188" si="89">SUM(I189:I190)</f>
        <v>243255.05</v>
      </c>
      <c r="J188" s="117">
        <f t="shared" si="69"/>
        <v>0.99617937818402214</v>
      </c>
      <c r="K188" s="160">
        <f t="shared" si="89"/>
        <v>0</v>
      </c>
      <c r="L188" s="183">
        <f t="shared" si="89"/>
        <v>0</v>
      </c>
      <c r="M188" s="183">
        <f t="shared" si="89"/>
        <v>242912.75</v>
      </c>
      <c r="N188" s="52">
        <f t="shared" si="89"/>
        <v>0</v>
      </c>
      <c r="O188" s="183">
        <f t="shared" si="89"/>
        <v>0</v>
      </c>
      <c r="P188" s="141">
        <f t="shared" si="89"/>
        <v>0</v>
      </c>
      <c r="Q188" s="183">
        <f t="shared" si="89"/>
        <v>0</v>
      </c>
      <c r="R188" s="112"/>
      <c r="S188" s="183">
        <f t="shared" si="89"/>
        <v>0</v>
      </c>
      <c r="T188" s="52">
        <f t="shared" si="89"/>
        <v>0</v>
      </c>
      <c r="U188" s="183">
        <f t="shared" si="89"/>
        <v>0</v>
      </c>
      <c r="V188" s="52">
        <f t="shared" si="89"/>
        <v>0</v>
      </c>
      <c r="W188" s="183">
        <f t="shared" si="89"/>
        <v>0</v>
      </c>
    </row>
    <row r="189" spans="1:23">
      <c r="A189" s="36"/>
      <c r="B189" s="36"/>
      <c r="C189" s="75" t="s">
        <v>29</v>
      </c>
      <c r="D189" s="88" t="s">
        <v>171</v>
      </c>
      <c r="E189" s="103">
        <f t="shared" si="75"/>
        <v>244188</v>
      </c>
      <c r="F189" s="108">
        <f t="shared" si="76"/>
        <v>242912.75</v>
      </c>
      <c r="G189" s="118">
        <f t="shared" si="67"/>
        <v>0.99477758939833238</v>
      </c>
      <c r="H189" s="122">
        <v>244188</v>
      </c>
      <c r="I189" s="166">
        <v>242912.75</v>
      </c>
      <c r="J189" s="118">
        <f t="shared" si="69"/>
        <v>0.99477758939833238</v>
      </c>
      <c r="K189" s="164"/>
      <c r="L189" s="184"/>
      <c r="M189" s="190">
        <v>242912.75</v>
      </c>
      <c r="N189" s="53"/>
      <c r="O189" s="184"/>
      <c r="P189" s="142"/>
      <c r="Q189" s="184"/>
      <c r="R189" s="113"/>
      <c r="S189" s="184"/>
      <c r="T189" s="53"/>
      <c r="U189" s="184"/>
      <c r="V189" s="53"/>
      <c r="W189" s="184"/>
    </row>
    <row r="190" spans="1:23">
      <c r="A190" s="36"/>
      <c r="B190" s="36"/>
      <c r="C190" s="75" t="s">
        <v>27</v>
      </c>
      <c r="D190" s="88" t="s">
        <v>162</v>
      </c>
      <c r="E190" s="103">
        <f t="shared" si="75"/>
        <v>0</v>
      </c>
      <c r="F190" s="108">
        <f t="shared" si="76"/>
        <v>342.3</v>
      </c>
      <c r="G190" s="118"/>
      <c r="H190" s="122">
        <v>0</v>
      </c>
      <c r="I190" s="166">
        <v>342.3</v>
      </c>
      <c r="J190" s="118"/>
      <c r="K190" s="164"/>
      <c r="L190" s="184"/>
      <c r="M190" s="190"/>
      <c r="N190" s="53"/>
      <c r="O190" s="184"/>
      <c r="P190" s="142"/>
      <c r="Q190" s="184"/>
      <c r="R190" s="113"/>
      <c r="S190" s="184"/>
      <c r="T190" s="53"/>
      <c r="U190" s="184"/>
      <c r="V190" s="53"/>
      <c r="W190" s="184"/>
    </row>
    <row r="191" spans="1:23" s="7" customFormat="1">
      <c r="A191" s="35"/>
      <c r="B191" s="35">
        <v>85322</v>
      </c>
      <c r="C191" s="72"/>
      <c r="D191" s="91" t="s">
        <v>83</v>
      </c>
      <c r="E191" s="102">
        <f t="shared" si="75"/>
        <v>321400</v>
      </c>
      <c r="F191" s="107">
        <f t="shared" si="76"/>
        <v>321400</v>
      </c>
      <c r="G191" s="117">
        <f t="shared" si="67"/>
        <v>1</v>
      </c>
      <c r="H191" s="121">
        <f>SUM(H192)</f>
        <v>321400</v>
      </c>
      <c r="I191" s="160">
        <f t="shared" ref="I191:W191" si="90">SUM(I192)</f>
        <v>321400</v>
      </c>
      <c r="J191" s="117">
        <f t="shared" si="69"/>
        <v>1</v>
      </c>
      <c r="K191" s="160">
        <f t="shared" si="90"/>
        <v>0</v>
      </c>
      <c r="L191" s="183">
        <f t="shared" si="90"/>
        <v>0</v>
      </c>
      <c r="M191" s="183">
        <f t="shared" si="90"/>
        <v>0</v>
      </c>
      <c r="N191" s="52">
        <f t="shared" si="90"/>
        <v>0</v>
      </c>
      <c r="O191" s="183">
        <f t="shared" si="90"/>
        <v>0</v>
      </c>
      <c r="P191" s="141">
        <f t="shared" si="90"/>
        <v>0</v>
      </c>
      <c r="Q191" s="183">
        <f t="shared" si="90"/>
        <v>0</v>
      </c>
      <c r="R191" s="112"/>
      <c r="S191" s="183">
        <f t="shared" si="90"/>
        <v>0</v>
      </c>
      <c r="T191" s="52">
        <f t="shared" si="90"/>
        <v>0</v>
      </c>
      <c r="U191" s="183">
        <f t="shared" si="90"/>
        <v>0</v>
      </c>
      <c r="V191" s="52">
        <f t="shared" si="90"/>
        <v>0</v>
      </c>
      <c r="W191" s="183">
        <f t="shared" si="90"/>
        <v>0</v>
      </c>
    </row>
    <row r="192" spans="1:23">
      <c r="A192" s="36"/>
      <c r="B192" s="36"/>
      <c r="C192" s="75" t="s">
        <v>84</v>
      </c>
      <c r="D192" s="88" t="s">
        <v>175</v>
      </c>
      <c r="E192" s="103">
        <f t="shared" si="75"/>
        <v>321400</v>
      </c>
      <c r="F192" s="108">
        <f t="shared" si="76"/>
        <v>321400</v>
      </c>
      <c r="G192" s="118">
        <f t="shared" ref="G192:G246" si="91">SUM(F192/E192)</f>
        <v>1</v>
      </c>
      <c r="H192" s="122">
        <v>321400</v>
      </c>
      <c r="I192" s="166">
        <v>321400</v>
      </c>
      <c r="J192" s="118">
        <f t="shared" si="69"/>
        <v>1</v>
      </c>
      <c r="K192" s="164"/>
      <c r="L192" s="184"/>
      <c r="M192" s="184"/>
      <c r="N192" s="53"/>
      <c r="O192" s="184"/>
      <c r="P192" s="142"/>
      <c r="Q192" s="184"/>
      <c r="R192" s="113"/>
      <c r="S192" s="184"/>
      <c r="T192" s="53"/>
      <c r="U192" s="184"/>
      <c r="V192" s="53"/>
      <c r="W192" s="184"/>
    </row>
    <row r="193" spans="1:23" s="7" customFormat="1">
      <c r="A193" s="35"/>
      <c r="B193" s="35">
        <v>85324</v>
      </c>
      <c r="C193" s="72"/>
      <c r="D193" s="84" t="s">
        <v>176</v>
      </c>
      <c r="E193" s="102">
        <f t="shared" si="75"/>
        <v>53341</v>
      </c>
      <c r="F193" s="107">
        <f t="shared" si="76"/>
        <v>43149.83</v>
      </c>
      <c r="G193" s="117">
        <f t="shared" si="91"/>
        <v>0.80894302693987741</v>
      </c>
      <c r="H193" s="121">
        <f>SUM(H194)</f>
        <v>53341</v>
      </c>
      <c r="I193" s="160">
        <f t="shared" ref="I193:W193" si="92">SUM(I194)</f>
        <v>43149.83</v>
      </c>
      <c r="J193" s="117">
        <f t="shared" si="69"/>
        <v>0.80894302693987741</v>
      </c>
      <c r="K193" s="160">
        <f t="shared" si="92"/>
        <v>0</v>
      </c>
      <c r="L193" s="183">
        <f t="shared" si="92"/>
        <v>0</v>
      </c>
      <c r="M193" s="183">
        <f t="shared" si="92"/>
        <v>0</v>
      </c>
      <c r="N193" s="52">
        <f t="shared" si="92"/>
        <v>0</v>
      </c>
      <c r="O193" s="183">
        <f t="shared" si="92"/>
        <v>0</v>
      </c>
      <c r="P193" s="141">
        <f t="shared" si="92"/>
        <v>0</v>
      </c>
      <c r="Q193" s="183">
        <f t="shared" si="92"/>
        <v>0</v>
      </c>
      <c r="R193" s="112"/>
      <c r="S193" s="183">
        <f t="shared" si="92"/>
        <v>0</v>
      </c>
      <c r="T193" s="52">
        <f t="shared" si="92"/>
        <v>0</v>
      </c>
      <c r="U193" s="183">
        <f t="shared" si="92"/>
        <v>0</v>
      </c>
      <c r="V193" s="52">
        <f t="shared" si="92"/>
        <v>0</v>
      </c>
      <c r="W193" s="183">
        <f t="shared" si="92"/>
        <v>0</v>
      </c>
    </row>
    <row r="194" spans="1:23">
      <c r="A194" s="36"/>
      <c r="B194" s="36"/>
      <c r="C194" s="75" t="s">
        <v>7</v>
      </c>
      <c r="D194" s="88" t="s">
        <v>85</v>
      </c>
      <c r="E194" s="103">
        <f t="shared" si="75"/>
        <v>53341</v>
      </c>
      <c r="F194" s="108">
        <f t="shared" si="76"/>
        <v>43149.83</v>
      </c>
      <c r="G194" s="118">
        <f t="shared" si="91"/>
        <v>0.80894302693987741</v>
      </c>
      <c r="H194" s="122">
        <v>53341</v>
      </c>
      <c r="I194" s="166">
        <v>43149.83</v>
      </c>
      <c r="J194" s="118">
        <f t="shared" si="69"/>
        <v>0.80894302693987741</v>
      </c>
      <c r="K194" s="164"/>
      <c r="L194" s="184"/>
      <c r="M194" s="184"/>
      <c r="N194" s="53"/>
      <c r="O194" s="184"/>
      <c r="P194" s="142"/>
      <c r="Q194" s="184"/>
      <c r="R194" s="113"/>
      <c r="S194" s="184"/>
      <c r="T194" s="53"/>
      <c r="U194" s="184"/>
      <c r="V194" s="53"/>
      <c r="W194" s="184"/>
    </row>
    <row r="195" spans="1:23" s="7" customFormat="1">
      <c r="A195" s="35"/>
      <c r="B195" s="35">
        <v>85333</v>
      </c>
      <c r="C195" s="72"/>
      <c r="D195" s="84" t="s">
        <v>86</v>
      </c>
      <c r="E195" s="102">
        <f t="shared" si="75"/>
        <v>73300</v>
      </c>
      <c r="F195" s="107">
        <f t="shared" si="76"/>
        <v>68598.83</v>
      </c>
      <c r="G195" s="117">
        <f t="shared" si="91"/>
        <v>0.93586398362892231</v>
      </c>
      <c r="H195" s="124">
        <f>SUM(H196:H197)</f>
        <v>73300</v>
      </c>
      <c r="I195" s="163">
        <f>SUM(I196:I197)</f>
        <v>68598.83</v>
      </c>
      <c r="J195" s="117">
        <f t="shared" si="69"/>
        <v>0.93586398362892231</v>
      </c>
      <c r="K195" s="163">
        <f t="shared" ref="K195:Q195" si="93">SUM(K196:K197)</f>
        <v>0</v>
      </c>
      <c r="L195" s="188">
        <f t="shared" si="93"/>
        <v>0</v>
      </c>
      <c r="M195" s="188">
        <f t="shared" si="93"/>
        <v>0</v>
      </c>
      <c r="N195" s="56">
        <f t="shared" si="93"/>
        <v>0</v>
      </c>
      <c r="O195" s="188">
        <f t="shared" si="93"/>
        <v>0</v>
      </c>
      <c r="P195" s="145">
        <f t="shared" si="93"/>
        <v>0</v>
      </c>
      <c r="Q195" s="188">
        <f t="shared" si="93"/>
        <v>0</v>
      </c>
      <c r="R195" s="112"/>
      <c r="S195" s="188">
        <f>SUM(S196:S197)</f>
        <v>0</v>
      </c>
      <c r="T195" s="56">
        <f>SUM(T196:T197)</f>
        <v>0</v>
      </c>
      <c r="U195" s="188">
        <f>SUM(U196:U197)</f>
        <v>0</v>
      </c>
      <c r="V195" s="56">
        <f>SUM(V196:V197)</f>
        <v>0</v>
      </c>
      <c r="W195" s="188">
        <f>SUM(W196:W197)</f>
        <v>0</v>
      </c>
    </row>
    <row r="196" spans="1:23">
      <c r="A196" s="36"/>
      <c r="B196" s="36"/>
      <c r="C196" s="75" t="s">
        <v>32</v>
      </c>
      <c r="D196" s="88" t="s">
        <v>174</v>
      </c>
      <c r="E196" s="103">
        <f t="shared" si="75"/>
        <v>0</v>
      </c>
      <c r="F196" s="108">
        <f t="shared" si="76"/>
        <v>297.86</v>
      </c>
      <c r="G196" s="118"/>
      <c r="H196" s="122">
        <v>0</v>
      </c>
      <c r="I196" s="166">
        <v>297.86</v>
      </c>
      <c r="J196" s="118"/>
      <c r="K196" s="164"/>
      <c r="L196" s="184"/>
      <c r="M196" s="184"/>
      <c r="N196" s="53"/>
      <c r="O196" s="184"/>
      <c r="P196" s="142"/>
      <c r="Q196" s="184"/>
      <c r="R196" s="113"/>
      <c r="S196" s="184"/>
      <c r="T196" s="53"/>
      <c r="U196" s="184"/>
      <c r="V196" s="53"/>
      <c r="W196" s="184"/>
    </row>
    <row r="197" spans="1:23">
      <c r="A197" s="36"/>
      <c r="B197" s="36"/>
      <c r="C197" s="75" t="s">
        <v>7</v>
      </c>
      <c r="D197" s="85" t="s">
        <v>8</v>
      </c>
      <c r="E197" s="103">
        <f t="shared" si="75"/>
        <v>73300</v>
      </c>
      <c r="F197" s="108">
        <f t="shared" si="76"/>
        <v>68300.97</v>
      </c>
      <c r="G197" s="118">
        <f t="shared" si="91"/>
        <v>0.93180040927694407</v>
      </c>
      <c r="H197" s="122">
        <v>73300</v>
      </c>
      <c r="I197" s="166">
        <v>68300.97</v>
      </c>
      <c r="J197" s="118">
        <f t="shared" si="69"/>
        <v>0.93180040927694407</v>
      </c>
      <c r="K197" s="164"/>
      <c r="L197" s="184"/>
      <c r="M197" s="184"/>
      <c r="N197" s="53"/>
      <c r="O197" s="184"/>
      <c r="P197" s="142"/>
      <c r="Q197" s="184"/>
      <c r="R197" s="113"/>
      <c r="S197" s="184"/>
      <c r="T197" s="53"/>
      <c r="U197" s="184"/>
      <c r="V197" s="53"/>
      <c r="W197" s="184"/>
    </row>
    <row r="198" spans="1:23">
      <c r="A198" s="47"/>
      <c r="B198" s="47">
        <v>85395</v>
      </c>
      <c r="C198" s="78"/>
      <c r="D198" s="97" t="s">
        <v>70</v>
      </c>
      <c r="E198" s="102">
        <f t="shared" si="75"/>
        <v>1474618</v>
      </c>
      <c r="F198" s="107">
        <f t="shared" si="76"/>
        <v>726942.54999999993</v>
      </c>
      <c r="G198" s="117">
        <f t="shared" si="91"/>
        <v>0.49297007767435358</v>
      </c>
      <c r="H198" s="129">
        <f>SUM(H199:H208)</f>
        <v>297130</v>
      </c>
      <c r="I198" s="178">
        <f>SUM(I199:I208)</f>
        <v>251208.05999999997</v>
      </c>
      <c r="J198" s="117">
        <f t="shared" ref="J198:J246" si="94">SUM(I198/H198)</f>
        <v>0.84544832228317557</v>
      </c>
      <c r="K198" s="181">
        <f>SUM(K199:K208)</f>
        <v>250443.63999999998</v>
      </c>
      <c r="L198" s="200">
        <f t="shared" ref="L198:W198" si="95">SUM(L199:L208)</f>
        <v>0</v>
      </c>
      <c r="M198" s="200">
        <f t="shared" si="95"/>
        <v>0</v>
      </c>
      <c r="N198" s="65">
        <f t="shared" si="95"/>
        <v>0</v>
      </c>
      <c r="O198" s="200">
        <f t="shared" si="95"/>
        <v>4.24</v>
      </c>
      <c r="P198" s="156">
        <f t="shared" si="95"/>
        <v>1177488</v>
      </c>
      <c r="Q198" s="200">
        <f t="shared" si="95"/>
        <v>475734.49</v>
      </c>
      <c r="R198" s="112">
        <f t="shared" ref="R198:R246" si="96">SUM(Q198/P198)</f>
        <v>0.40402491575285693</v>
      </c>
      <c r="S198" s="200">
        <f t="shared" si="95"/>
        <v>475734.49</v>
      </c>
      <c r="T198" s="65">
        <f t="shared" si="95"/>
        <v>0</v>
      </c>
      <c r="U198" s="200">
        <f t="shared" si="95"/>
        <v>0</v>
      </c>
      <c r="V198" s="65">
        <f t="shared" si="95"/>
        <v>0</v>
      </c>
      <c r="W198" s="200">
        <f t="shared" si="95"/>
        <v>4910.8900000000003</v>
      </c>
    </row>
    <row r="199" spans="1:23">
      <c r="A199" s="36"/>
      <c r="B199" s="36"/>
      <c r="C199" s="77" t="s">
        <v>7</v>
      </c>
      <c r="D199" s="85" t="s">
        <v>8</v>
      </c>
      <c r="E199" s="103">
        <f t="shared" si="75"/>
        <v>0</v>
      </c>
      <c r="F199" s="108">
        <f t="shared" si="76"/>
        <v>764.42</v>
      </c>
      <c r="G199" s="118"/>
      <c r="H199" s="122">
        <v>0</v>
      </c>
      <c r="I199" s="168">
        <v>764.42</v>
      </c>
      <c r="J199" s="118"/>
      <c r="K199" s="164"/>
      <c r="L199" s="184"/>
      <c r="M199" s="228"/>
      <c r="N199" s="53"/>
      <c r="O199" s="184"/>
      <c r="P199" s="142"/>
      <c r="Q199" s="184"/>
      <c r="R199" s="113"/>
      <c r="S199" s="184"/>
      <c r="T199" s="53"/>
      <c r="U199" s="184"/>
      <c r="V199" s="53"/>
      <c r="W199" s="184"/>
    </row>
    <row r="200" spans="1:23">
      <c r="A200" s="36"/>
      <c r="B200" s="36"/>
      <c r="C200" s="75" t="s">
        <v>60</v>
      </c>
      <c r="D200" s="85" t="s">
        <v>118</v>
      </c>
      <c r="E200" s="103">
        <f t="shared" si="75"/>
        <v>252124</v>
      </c>
      <c r="F200" s="108">
        <f t="shared" si="76"/>
        <v>212527.21</v>
      </c>
      <c r="G200" s="118">
        <f t="shared" si="91"/>
        <v>0.84294716092081667</v>
      </c>
      <c r="H200" s="122">
        <v>252124</v>
      </c>
      <c r="I200" s="168">
        <v>212527.21</v>
      </c>
      <c r="J200" s="118">
        <f t="shared" si="94"/>
        <v>0.84294716092081667</v>
      </c>
      <c r="K200" s="164">
        <v>212527.21</v>
      </c>
      <c r="L200" s="184"/>
      <c r="M200" s="228"/>
      <c r="N200" s="53"/>
      <c r="O200" s="184"/>
      <c r="P200" s="142"/>
      <c r="Q200" s="184"/>
      <c r="R200" s="113"/>
      <c r="S200" s="184"/>
      <c r="T200" s="53"/>
      <c r="U200" s="184"/>
      <c r="V200" s="53"/>
      <c r="W200" s="184"/>
    </row>
    <row r="201" spans="1:23">
      <c r="A201" s="36"/>
      <c r="B201" s="36"/>
      <c r="C201" s="75" t="s">
        <v>142</v>
      </c>
      <c r="D201" s="85" t="s">
        <v>118</v>
      </c>
      <c r="E201" s="103">
        <f t="shared" si="75"/>
        <v>404</v>
      </c>
      <c r="F201" s="108">
        <f t="shared" si="76"/>
        <v>324.62</v>
      </c>
      <c r="G201" s="118">
        <f t="shared" si="91"/>
        <v>0.80351485148514856</v>
      </c>
      <c r="H201" s="122">
        <v>404</v>
      </c>
      <c r="I201" s="168">
        <v>324.62</v>
      </c>
      <c r="J201" s="118">
        <f t="shared" si="94"/>
        <v>0.80351485148514856</v>
      </c>
      <c r="K201" s="164">
        <v>324.62</v>
      </c>
      <c r="L201" s="184"/>
      <c r="M201" s="228"/>
      <c r="N201" s="53"/>
      <c r="O201" s="184"/>
      <c r="P201" s="142"/>
      <c r="Q201" s="184"/>
      <c r="R201" s="113"/>
      <c r="S201" s="184"/>
      <c r="T201" s="53"/>
      <c r="U201" s="184"/>
      <c r="V201" s="53"/>
      <c r="W201" s="184"/>
    </row>
    <row r="202" spans="1:23">
      <c r="A202" s="36"/>
      <c r="B202" s="36"/>
      <c r="C202" s="75" t="s">
        <v>61</v>
      </c>
      <c r="D202" s="88" t="s">
        <v>118</v>
      </c>
      <c r="E202" s="103">
        <f t="shared" ref="E202:E241" si="97">SUM(H202+P202)</f>
        <v>44565</v>
      </c>
      <c r="F202" s="108">
        <f t="shared" ref="F202:F241" si="98">SUM(I202+Q202)</f>
        <v>37562.11</v>
      </c>
      <c r="G202" s="118">
        <f t="shared" si="91"/>
        <v>0.84286121395714131</v>
      </c>
      <c r="H202" s="122">
        <v>44565</v>
      </c>
      <c r="I202" s="168">
        <v>37562.11</v>
      </c>
      <c r="J202" s="118">
        <f t="shared" si="94"/>
        <v>0.84286121395714131</v>
      </c>
      <c r="K202" s="164">
        <v>37562.11</v>
      </c>
      <c r="L202" s="184"/>
      <c r="M202" s="228"/>
      <c r="N202" s="53"/>
      <c r="O202" s="184"/>
      <c r="P202" s="142"/>
      <c r="Q202" s="184"/>
      <c r="R202" s="113"/>
      <c r="S202" s="184"/>
      <c r="T202" s="53"/>
      <c r="U202" s="184"/>
      <c r="V202" s="53"/>
      <c r="W202" s="184"/>
    </row>
    <row r="203" spans="1:23">
      <c r="A203" s="36"/>
      <c r="B203" s="36"/>
      <c r="C203" s="75" t="s">
        <v>143</v>
      </c>
      <c r="D203" s="88" t="s">
        <v>173</v>
      </c>
      <c r="E203" s="103">
        <f t="shared" si="97"/>
        <v>5</v>
      </c>
      <c r="F203" s="108">
        <f t="shared" si="98"/>
        <v>4.24</v>
      </c>
      <c r="G203" s="118">
        <f t="shared" si="91"/>
        <v>0.84800000000000009</v>
      </c>
      <c r="H203" s="122">
        <v>5</v>
      </c>
      <c r="I203" s="168">
        <v>4.24</v>
      </c>
      <c r="J203" s="118">
        <f t="shared" si="94"/>
        <v>0.84800000000000009</v>
      </c>
      <c r="K203" s="164">
        <v>4.24</v>
      </c>
      <c r="L203" s="184"/>
      <c r="M203" s="228"/>
      <c r="N203" s="53"/>
      <c r="O203" s="184">
        <v>4.24</v>
      </c>
      <c r="P203" s="142"/>
      <c r="Q203" s="184"/>
      <c r="R203" s="113"/>
      <c r="S203" s="184"/>
      <c r="T203" s="53"/>
      <c r="U203" s="184"/>
      <c r="V203" s="53"/>
      <c r="W203" s="184"/>
    </row>
    <row r="204" spans="1:23">
      <c r="A204" s="36"/>
      <c r="B204" s="36"/>
      <c r="C204" s="75" t="s">
        <v>144</v>
      </c>
      <c r="D204" s="88" t="s">
        <v>178</v>
      </c>
      <c r="E204" s="103">
        <f t="shared" si="97"/>
        <v>32</v>
      </c>
      <c r="F204" s="108">
        <f t="shared" si="98"/>
        <v>25.46</v>
      </c>
      <c r="G204" s="118">
        <f t="shared" si="91"/>
        <v>0.79562500000000003</v>
      </c>
      <c r="H204" s="122">
        <v>32</v>
      </c>
      <c r="I204" s="168">
        <v>25.46</v>
      </c>
      <c r="J204" s="118">
        <f t="shared" si="94"/>
        <v>0.79562500000000003</v>
      </c>
      <c r="K204" s="164">
        <v>25.46</v>
      </c>
      <c r="L204" s="184"/>
      <c r="M204" s="228"/>
      <c r="N204" s="53"/>
      <c r="O204" s="184"/>
      <c r="P204" s="142"/>
      <c r="Q204" s="184"/>
      <c r="R204" s="113"/>
      <c r="S204" s="184"/>
      <c r="T204" s="53"/>
      <c r="U204" s="184"/>
      <c r="V204" s="53"/>
      <c r="W204" s="184"/>
    </row>
    <row r="205" spans="1:23">
      <c r="A205" s="36"/>
      <c r="B205" s="36"/>
      <c r="C205" s="75" t="s">
        <v>71</v>
      </c>
      <c r="D205" s="88" t="s">
        <v>118</v>
      </c>
      <c r="E205" s="103">
        <f t="shared" si="97"/>
        <v>928637</v>
      </c>
      <c r="F205" s="108">
        <f t="shared" si="98"/>
        <v>375682.51</v>
      </c>
      <c r="G205" s="118">
        <f t="shared" si="91"/>
        <v>0.40455259697815188</v>
      </c>
      <c r="H205" s="122"/>
      <c r="I205" s="168"/>
      <c r="J205" s="118"/>
      <c r="K205" s="164"/>
      <c r="L205" s="184"/>
      <c r="M205" s="228"/>
      <c r="N205" s="53"/>
      <c r="O205" s="184"/>
      <c r="P205" s="142">
        <v>928637</v>
      </c>
      <c r="Q205" s="184">
        <v>375682.51</v>
      </c>
      <c r="R205" s="113">
        <f t="shared" si="96"/>
        <v>0.40455259697815188</v>
      </c>
      <c r="S205" s="184">
        <v>375682.51</v>
      </c>
      <c r="T205" s="53"/>
      <c r="U205" s="184"/>
      <c r="V205" s="53"/>
      <c r="W205" s="184"/>
    </row>
    <row r="206" spans="1:23">
      <c r="A206" s="36"/>
      <c r="B206" s="36"/>
      <c r="C206" s="75" t="s">
        <v>80</v>
      </c>
      <c r="D206" s="88" t="s">
        <v>118</v>
      </c>
      <c r="E206" s="103">
        <f t="shared" si="97"/>
        <v>163877</v>
      </c>
      <c r="F206" s="108">
        <f t="shared" si="98"/>
        <v>65675.81</v>
      </c>
      <c r="G206" s="118">
        <f t="shared" si="91"/>
        <v>0.400762828218725</v>
      </c>
      <c r="H206" s="122"/>
      <c r="I206" s="168"/>
      <c r="J206" s="118"/>
      <c r="K206" s="164"/>
      <c r="L206" s="184"/>
      <c r="M206" s="228"/>
      <c r="N206" s="53"/>
      <c r="O206" s="184"/>
      <c r="P206" s="142">
        <v>163877</v>
      </c>
      <c r="Q206" s="184">
        <v>65675.81</v>
      </c>
      <c r="R206" s="113">
        <f t="shared" si="96"/>
        <v>0.400762828218725</v>
      </c>
      <c r="S206" s="184">
        <v>65675.81</v>
      </c>
      <c r="T206" s="53"/>
      <c r="U206" s="184"/>
      <c r="V206" s="53"/>
      <c r="W206" s="184"/>
    </row>
    <row r="207" spans="1:23">
      <c r="A207" s="36"/>
      <c r="B207" s="36"/>
      <c r="C207" s="75" t="s">
        <v>152</v>
      </c>
      <c r="D207" s="88" t="s">
        <v>178</v>
      </c>
      <c r="E207" s="103">
        <f t="shared" si="97"/>
        <v>72835</v>
      </c>
      <c r="F207" s="108">
        <f t="shared" si="98"/>
        <v>29465.279999999999</v>
      </c>
      <c r="G207" s="118">
        <f t="shared" si="91"/>
        <v>0.40454836273769479</v>
      </c>
      <c r="H207" s="122"/>
      <c r="I207" s="168"/>
      <c r="J207" s="118"/>
      <c r="K207" s="164"/>
      <c r="L207" s="184"/>
      <c r="M207" s="228"/>
      <c r="N207" s="53"/>
      <c r="O207" s="184"/>
      <c r="P207" s="142">
        <v>72835</v>
      </c>
      <c r="Q207" s="184">
        <v>29465.279999999999</v>
      </c>
      <c r="R207" s="113">
        <f t="shared" si="96"/>
        <v>0.40454836273769479</v>
      </c>
      <c r="S207" s="184">
        <v>29465.279999999999</v>
      </c>
      <c r="T207" s="53"/>
      <c r="U207" s="184"/>
      <c r="V207" s="53"/>
      <c r="W207" s="184"/>
    </row>
    <row r="208" spans="1:23">
      <c r="A208" s="36"/>
      <c r="B208" s="36"/>
      <c r="C208" s="75" t="s">
        <v>21</v>
      </c>
      <c r="D208" s="88" t="s">
        <v>173</v>
      </c>
      <c r="E208" s="103">
        <f t="shared" si="97"/>
        <v>12139</v>
      </c>
      <c r="F208" s="108">
        <f t="shared" si="98"/>
        <v>4910.8900000000003</v>
      </c>
      <c r="G208" s="118">
        <f t="shared" si="91"/>
        <v>0.40455474091770327</v>
      </c>
      <c r="H208" s="122"/>
      <c r="I208" s="168"/>
      <c r="J208" s="118"/>
      <c r="K208" s="164"/>
      <c r="L208" s="184"/>
      <c r="M208" s="228"/>
      <c r="N208" s="53"/>
      <c r="O208" s="184"/>
      <c r="P208" s="142">
        <v>12139</v>
      </c>
      <c r="Q208" s="184">
        <v>4910.8900000000003</v>
      </c>
      <c r="R208" s="113">
        <f t="shared" si="96"/>
        <v>0.40455474091770327</v>
      </c>
      <c r="S208" s="184">
        <v>4910.8900000000003</v>
      </c>
      <c r="T208" s="53"/>
      <c r="U208" s="184"/>
      <c r="V208" s="53"/>
      <c r="W208" s="184">
        <v>4910.8900000000003</v>
      </c>
    </row>
    <row r="209" spans="1:23" s="6" customFormat="1">
      <c r="A209" s="38">
        <v>854</v>
      </c>
      <c r="B209" s="38"/>
      <c r="C209" s="76"/>
      <c r="D209" s="87" t="s">
        <v>87</v>
      </c>
      <c r="E209" s="104">
        <f t="shared" si="97"/>
        <v>608999</v>
      </c>
      <c r="F209" s="109">
        <f t="shared" si="98"/>
        <v>625624.94999999995</v>
      </c>
      <c r="G209" s="119">
        <f t="shared" si="91"/>
        <v>1.027300455337365</v>
      </c>
      <c r="H209" s="123">
        <f>SUM(H210+H215+H221+H226)</f>
        <v>608999</v>
      </c>
      <c r="I209" s="162">
        <f>SUM(I210+I215+I221+I226)</f>
        <v>625624.94999999995</v>
      </c>
      <c r="J209" s="119">
        <f t="shared" si="94"/>
        <v>1.027300455337365</v>
      </c>
      <c r="K209" s="162">
        <f>SUM(K210+K215+K221+K226)</f>
        <v>0</v>
      </c>
      <c r="L209" s="186">
        <f t="shared" ref="L209:O209" si="99">SUM(L210+L215+L221+L226)</f>
        <v>0</v>
      </c>
      <c r="M209" s="186">
        <f t="shared" si="99"/>
        <v>0</v>
      </c>
      <c r="N209" s="55">
        <f t="shared" si="99"/>
        <v>0</v>
      </c>
      <c r="O209" s="186">
        <f t="shared" si="99"/>
        <v>0</v>
      </c>
      <c r="P209" s="144">
        <f>SUM(P210+P215+P221+P226)</f>
        <v>0</v>
      </c>
      <c r="Q209" s="186">
        <f>SUM(Q210+Q215+Q221+Q226)</f>
        <v>0</v>
      </c>
      <c r="R209" s="114"/>
      <c r="S209" s="186">
        <f>SUM(S210+S215+S221+S226)</f>
        <v>0</v>
      </c>
      <c r="T209" s="55">
        <f t="shared" ref="T209:W209" si="100">SUM(T210+T215+T221+T226)</f>
        <v>0</v>
      </c>
      <c r="U209" s="186">
        <f t="shared" si="100"/>
        <v>0</v>
      </c>
      <c r="V209" s="55">
        <f t="shared" si="100"/>
        <v>0</v>
      </c>
      <c r="W209" s="186">
        <f t="shared" si="100"/>
        <v>0</v>
      </c>
    </row>
    <row r="210" spans="1:23" s="7" customFormat="1">
      <c r="A210" s="35"/>
      <c r="B210" s="35">
        <v>85406</v>
      </c>
      <c r="C210" s="72"/>
      <c r="D210" s="91" t="s">
        <v>88</v>
      </c>
      <c r="E210" s="102">
        <f t="shared" si="97"/>
        <v>11522</v>
      </c>
      <c r="F210" s="107">
        <f t="shared" si="98"/>
        <v>12383.66</v>
      </c>
      <c r="G210" s="117">
        <f t="shared" si="91"/>
        <v>1.0747838916854713</v>
      </c>
      <c r="H210" s="121">
        <f>SUM(H211:H214)</f>
        <v>11522</v>
      </c>
      <c r="I210" s="160">
        <f t="shared" ref="I210:W210" si="101">SUM(I211:I214)</f>
        <v>12383.66</v>
      </c>
      <c r="J210" s="117">
        <f t="shared" si="94"/>
        <v>1.0747838916854713</v>
      </c>
      <c r="K210" s="160">
        <f t="shared" si="101"/>
        <v>0</v>
      </c>
      <c r="L210" s="183">
        <f t="shared" si="101"/>
        <v>0</v>
      </c>
      <c r="M210" s="183">
        <f t="shared" si="101"/>
        <v>0</v>
      </c>
      <c r="N210" s="52">
        <f t="shared" si="101"/>
        <v>0</v>
      </c>
      <c r="O210" s="183">
        <f t="shared" si="101"/>
        <v>0</v>
      </c>
      <c r="P210" s="141">
        <f t="shared" si="101"/>
        <v>0</v>
      </c>
      <c r="Q210" s="183">
        <f t="shared" si="101"/>
        <v>0</v>
      </c>
      <c r="R210" s="112"/>
      <c r="S210" s="183">
        <f t="shared" si="101"/>
        <v>0</v>
      </c>
      <c r="T210" s="52">
        <f t="shared" si="101"/>
        <v>0</v>
      </c>
      <c r="U210" s="183">
        <f t="shared" si="101"/>
        <v>0</v>
      </c>
      <c r="V210" s="52">
        <f t="shared" si="101"/>
        <v>0</v>
      </c>
      <c r="W210" s="183">
        <f t="shared" si="101"/>
        <v>0</v>
      </c>
    </row>
    <row r="211" spans="1:23">
      <c r="A211" s="36"/>
      <c r="B211" s="36"/>
      <c r="C211" s="75" t="s">
        <v>36</v>
      </c>
      <c r="D211" s="88" t="s">
        <v>37</v>
      </c>
      <c r="E211" s="103">
        <f t="shared" si="97"/>
        <v>548</v>
      </c>
      <c r="F211" s="108">
        <f t="shared" si="98"/>
        <v>547.79999999999995</v>
      </c>
      <c r="G211" s="118">
        <f t="shared" si="91"/>
        <v>0.99963503649635033</v>
      </c>
      <c r="H211" s="122">
        <v>548</v>
      </c>
      <c r="I211" s="166">
        <v>547.79999999999995</v>
      </c>
      <c r="J211" s="118">
        <f t="shared" si="94"/>
        <v>0.99963503649635033</v>
      </c>
      <c r="K211" s="164"/>
      <c r="L211" s="184"/>
      <c r="M211" s="184"/>
      <c r="N211" s="53"/>
      <c r="O211" s="184"/>
      <c r="P211" s="142"/>
      <c r="Q211" s="184"/>
      <c r="R211" s="113"/>
      <c r="S211" s="184"/>
      <c r="T211" s="53"/>
      <c r="U211" s="184"/>
      <c r="V211" s="53"/>
      <c r="W211" s="184"/>
    </row>
    <row r="212" spans="1:23">
      <c r="A212" s="36"/>
      <c r="B212" s="36"/>
      <c r="C212" s="75" t="s">
        <v>57</v>
      </c>
      <c r="D212" s="85" t="s">
        <v>58</v>
      </c>
      <c r="E212" s="103">
        <f t="shared" si="97"/>
        <v>10796</v>
      </c>
      <c r="F212" s="108">
        <f t="shared" si="98"/>
        <v>11659.53</v>
      </c>
      <c r="G212" s="118">
        <f t="shared" si="91"/>
        <v>1.0799861059651723</v>
      </c>
      <c r="H212" s="122">
        <v>10796</v>
      </c>
      <c r="I212" s="166">
        <v>11659.53</v>
      </c>
      <c r="J212" s="118">
        <f t="shared" si="94"/>
        <v>1.0799861059651723</v>
      </c>
      <c r="K212" s="164"/>
      <c r="L212" s="184"/>
      <c r="M212" s="184"/>
      <c r="N212" s="53"/>
      <c r="O212" s="184"/>
      <c r="P212" s="142"/>
      <c r="Q212" s="184"/>
      <c r="R212" s="113"/>
      <c r="S212" s="184"/>
      <c r="T212" s="53"/>
      <c r="U212" s="184"/>
      <c r="V212" s="53"/>
      <c r="W212" s="184"/>
    </row>
    <row r="213" spans="1:23">
      <c r="A213" s="36"/>
      <c r="B213" s="36"/>
      <c r="C213" s="75" t="s">
        <v>32</v>
      </c>
      <c r="D213" s="88" t="s">
        <v>33</v>
      </c>
      <c r="E213" s="103">
        <f t="shared" si="97"/>
        <v>75</v>
      </c>
      <c r="F213" s="108">
        <f t="shared" si="98"/>
        <v>73.33</v>
      </c>
      <c r="G213" s="118">
        <f t="shared" si="91"/>
        <v>0.97773333333333334</v>
      </c>
      <c r="H213" s="122">
        <v>75</v>
      </c>
      <c r="I213" s="166">
        <v>73.33</v>
      </c>
      <c r="J213" s="118">
        <f t="shared" si="94"/>
        <v>0.97773333333333334</v>
      </c>
      <c r="K213" s="164"/>
      <c r="L213" s="184"/>
      <c r="M213" s="184"/>
      <c r="N213" s="53"/>
      <c r="O213" s="184"/>
      <c r="P213" s="142"/>
      <c r="Q213" s="184"/>
      <c r="R213" s="113"/>
      <c r="S213" s="184"/>
      <c r="T213" s="53"/>
      <c r="U213" s="184"/>
      <c r="V213" s="53"/>
      <c r="W213" s="184"/>
    </row>
    <row r="214" spans="1:23">
      <c r="A214" s="36"/>
      <c r="B214" s="36"/>
      <c r="C214" s="75" t="s">
        <v>7</v>
      </c>
      <c r="D214" s="88" t="s">
        <v>8</v>
      </c>
      <c r="E214" s="103">
        <f t="shared" si="97"/>
        <v>103</v>
      </c>
      <c r="F214" s="108">
        <f t="shared" si="98"/>
        <v>103</v>
      </c>
      <c r="G214" s="118">
        <f t="shared" si="91"/>
        <v>1</v>
      </c>
      <c r="H214" s="122">
        <v>103</v>
      </c>
      <c r="I214" s="166">
        <v>103</v>
      </c>
      <c r="J214" s="118">
        <f t="shared" si="94"/>
        <v>1</v>
      </c>
      <c r="K214" s="164"/>
      <c r="L214" s="184"/>
      <c r="M214" s="184"/>
      <c r="N214" s="53"/>
      <c r="O214" s="184"/>
      <c r="P214" s="142"/>
      <c r="Q214" s="184"/>
      <c r="R214" s="113"/>
      <c r="S214" s="184"/>
      <c r="T214" s="53"/>
      <c r="U214" s="184"/>
      <c r="V214" s="53"/>
      <c r="W214" s="184"/>
    </row>
    <row r="215" spans="1:23" s="7" customFormat="1">
      <c r="A215" s="35"/>
      <c r="B215" s="35">
        <v>85407</v>
      </c>
      <c r="C215" s="72"/>
      <c r="D215" s="91" t="s">
        <v>89</v>
      </c>
      <c r="E215" s="102">
        <f t="shared" si="97"/>
        <v>110044</v>
      </c>
      <c r="F215" s="107">
        <f t="shared" si="98"/>
        <v>110588.6</v>
      </c>
      <c r="G215" s="117">
        <f t="shared" si="91"/>
        <v>1.0049489295191014</v>
      </c>
      <c r="H215" s="124">
        <f>SUM(H216:H220)</f>
        <v>110044</v>
      </c>
      <c r="I215" s="163">
        <f>SUM(I216:I220)</f>
        <v>110588.6</v>
      </c>
      <c r="J215" s="117">
        <f t="shared" si="94"/>
        <v>1.0049489295191014</v>
      </c>
      <c r="K215" s="163">
        <f t="shared" ref="K215:Q215" si="102">SUM(K216:K219)</f>
        <v>0</v>
      </c>
      <c r="L215" s="188">
        <f t="shared" si="102"/>
        <v>0</v>
      </c>
      <c r="M215" s="188">
        <f t="shared" si="102"/>
        <v>0</v>
      </c>
      <c r="N215" s="56">
        <f t="shared" si="102"/>
        <v>0</v>
      </c>
      <c r="O215" s="188">
        <f t="shared" si="102"/>
        <v>0</v>
      </c>
      <c r="P215" s="145">
        <f t="shared" si="102"/>
        <v>0</v>
      </c>
      <c r="Q215" s="188">
        <f t="shared" si="102"/>
        <v>0</v>
      </c>
      <c r="R215" s="112"/>
      <c r="S215" s="188">
        <f>SUM(S216:S219)</f>
        <v>0</v>
      </c>
      <c r="T215" s="56">
        <f>SUM(T216:T219)</f>
        <v>0</v>
      </c>
      <c r="U215" s="188">
        <f>SUM(U216:U219)</f>
        <v>0</v>
      </c>
      <c r="V215" s="56">
        <f>SUM(V216:V219)</f>
        <v>0</v>
      </c>
      <c r="W215" s="188">
        <f>SUM(W216:W219)</f>
        <v>0</v>
      </c>
    </row>
    <row r="216" spans="1:23">
      <c r="A216" s="36"/>
      <c r="B216" s="36"/>
      <c r="C216" s="75" t="s">
        <v>36</v>
      </c>
      <c r="D216" s="88" t="s">
        <v>37</v>
      </c>
      <c r="E216" s="103">
        <f t="shared" si="97"/>
        <v>6550</v>
      </c>
      <c r="F216" s="108">
        <f t="shared" si="98"/>
        <v>7070</v>
      </c>
      <c r="G216" s="118">
        <f t="shared" si="91"/>
        <v>1.0793893129770993</v>
      </c>
      <c r="H216" s="122">
        <v>6550</v>
      </c>
      <c r="I216" s="166">
        <v>7070</v>
      </c>
      <c r="J216" s="118">
        <f t="shared" si="94"/>
        <v>1.0793893129770993</v>
      </c>
      <c r="K216" s="164"/>
      <c r="L216" s="184"/>
      <c r="M216" s="184"/>
      <c r="N216" s="53"/>
      <c r="O216" s="184"/>
      <c r="P216" s="142"/>
      <c r="Q216" s="184"/>
      <c r="R216" s="113"/>
      <c r="S216" s="184"/>
      <c r="T216" s="53"/>
      <c r="U216" s="184"/>
      <c r="V216" s="53"/>
      <c r="W216" s="184"/>
    </row>
    <row r="217" spans="1:23">
      <c r="A217" s="36"/>
      <c r="B217" s="36"/>
      <c r="C217" s="75" t="s">
        <v>57</v>
      </c>
      <c r="D217" s="85" t="s">
        <v>58</v>
      </c>
      <c r="E217" s="103">
        <f t="shared" si="97"/>
        <v>1224</v>
      </c>
      <c r="F217" s="108">
        <f t="shared" si="98"/>
        <v>1223.76</v>
      </c>
      <c r="G217" s="118">
        <f t="shared" si="91"/>
        <v>0.99980392156862741</v>
      </c>
      <c r="H217" s="122">
        <v>1224</v>
      </c>
      <c r="I217" s="166">
        <v>1223.76</v>
      </c>
      <c r="J217" s="118">
        <f t="shared" si="94"/>
        <v>0.99980392156862741</v>
      </c>
      <c r="K217" s="164"/>
      <c r="L217" s="184"/>
      <c r="M217" s="184"/>
      <c r="N217" s="53"/>
      <c r="O217" s="184"/>
      <c r="P217" s="142"/>
      <c r="Q217" s="184"/>
      <c r="R217" s="113"/>
      <c r="S217" s="184"/>
      <c r="T217" s="53"/>
      <c r="U217" s="184"/>
      <c r="V217" s="53"/>
      <c r="W217" s="184"/>
    </row>
    <row r="218" spans="1:23">
      <c r="A218" s="36"/>
      <c r="B218" s="36"/>
      <c r="C218" s="75" t="s">
        <v>32</v>
      </c>
      <c r="D218" s="88" t="s">
        <v>33</v>
      </c>
      <c r="E218" s="103">
        <f t="shared" si="97"/>
        <v>180</v>
      </c>
      <c r="F218" s="108">
        <f t="shared" si="98"/>
        <v>178.84</v>
      </c>
      <c r="G218" s="118">
        <f t="shared" si="91"/>
        <v>0.99355555555555553</v>
      </c>
      <c r="H218" s="122">
        <v>180</v>
      </c>
      <c r="I218" s="166">
        <v>178.84</v>
      </c>
      <c r="J218" s="118">
        <f t="shared" si="94"/>
        <v>0.99355555555555553</v>
      </c>
      <c r="K218" s="164"/>
      <c r="L218" s="184"/>
      <c r="M218" s="184"/>
      <c r="N218" s="53"/>
      <c r="O218" s="184"/>
      <c r="P218" s="142"/>
      <c r="Q218" s="184"/>
      <c r="R218" s="113"/>
      <c r="S218" s="184"/>
      <c r="T218" s="53"/>
      <c r="U218" s="184"/>
      <c r="V218" s="53"/>
      <c r="W218" s="184"/>
    </row>
    <row r="219" spans="1:23">
      <c r="A219" s="36"/>
      <c r="B219" s="36"/>
      <c r="C219" s="75" t="s">
        <v>7</v>
      </c>
      <c r="D219" s="85" t="s">
        <v>8</v>
      </c>
      <c r="E219" s="103">
        <f t="shared" si="97"/>
        <v>22090</v>
      </c>
      <c r="F219" s="108">
        <f t="shared" si="98"/>
        <v>22116</v>
      </c>
      <c r="G219" s="118">
        <f t="shared" si="91"/>
        <v>1.0011770031688547</v>
      </c>
      <c r="H219" s="122">
        <v>22090</v>
      </c>
      <c r="I219" s="166">
        <v>22116</v>
      </c>
      <c r="J219" s="118">
        <f t="shared" si="94"/>
        <v>1.0011770031688547</v>
      </c>
      <c r="K219" s="164"/>
      <c r="L219" s="184"/>
      <c r="M219" s="184"/>
      <c r="N219" s="53"/>
      <c r="O219" s="184"/>
      <c r="P219" s="142"/>
      <c r="Q219" s="184"/>
      <c r="R219" s="113"/>
      <c r="S219" s="184"/>
      <c r="T219" s="53"/>
      <c r="U219" s="184"/>
      <c r="V219" s="53"/>
      <c r="W219" s="184"/>
    </row>
    <row r="220" spans="1:23">
      <c r="A220" s="36"/>
      <c r="B220" s="36"/>
      <c r="C220" s="75" t="s">
        <v>129</v>
      </c>
      <c r="D220" s="85" t="s">
        <v>134</v>
      </c>
      <c r="E220" s="103">
        <f t="shared" si="97"/>
        <v>80000</v>
      </c>
      <c r="F220" s="108">
        <f t="shared" si="98"/>
        <v>80000</v>
      </c>
      <c r="G220" s="118">
        <f t="shared" si="91"/>
        <v>1</v>
      </c>
      <c r="H220" s="122">
        <v>80000</v>
      </c>
      <c r="I220" s="166">
        <v>80000</v>
      </c>
      <c r="J220" s="118">
        <f t="shared" si="94"/>
        <v>1</v>
      </c>
      <c r="K220" s="164"/>
      <c r="L220" s="184"/>
      <c r="M220" s="184"/>
      <c r="N220" s="53"/>
      <c r="O220" s="184"/>
      <c r="P220" s="142"/>
      <c r="Q220" s="184"/>
      <c r="R220" s="113"/>
      <c r="S220" s="184"/>
      <c r="T220" s="53"/>
      <c r="U220" s="184"/>
      <c r="V220" s="53"/>
      <c r="W220" s="184"/>
    </row>
    <row r="221" spans="1:23" s="7" customFormat="1">
      <c r="A221" s="35"/>
      <c r="B221" s="35">
        <v>85410</v>
      </c>
      <c r="C221" s="72"/>
      <c r="D221" s="91" t="s">
        <v>91</v>
      </c>
      <c r="E221" s="102">
        <f t="shared" si="97"/>
        <v>421007</v>
      </c>
      <c r="F221" s="107">
        <f t="shared" si="98"/>
        <v>434061.68999999994</v>
      </c>
      <c r="G221" s="117">
        <f t="shared" si="91"/>
        <v>1.0310082492690145</v>
      </c>
      <c r="H221" s="124">
        <f>SUM(H222:H225)</f>
        <v>421007</v>
      </c>
      <c r="I221" s="163">
        <f>SUM(I222:I225)</f>
        <v>434061.68999999994</v>
      </c>
      <c r="J221" s="117">
        <f t="shared" si="94"/>
        <v>1.0310082492690145</v>
      </c>
      <c r="K221" s="163">
        <f t="shared" ref="K221:Q221" si="103">SUM(K222:K224)</f>
        <v>0</v>
      </c>
      <c r="L221" s="188">
        <f t="shared" si="103"/>
        <v>0</v>
      </c>
      <c r="M221" s="188">
        <f t="shared" si="103"/>
        <v>0</v>
      </c>
      <c r="N221" s="56">
        <f t="shared" si="103"/>
        <v>0</v>
      </c>
      <c r="O221" s="188">
        <f t="shared" si="103"/>
        <v>0</v>
      </c>
      <c r="P221" s="145">
        <f t="shared" si="103"/>
        <v>0</v>
      </c>
      <c r="Q221" s="188">
        <f t="shared" si="103"/>
        <v>0</v>
      </c>
      <c r="R221" s="112"/>
      <c r="S221" s="188">
        <f>SUM(S222:S224)</f>
        <v>0</v>
      </c>
      <c r="T221" s="56">
        <f>SUM(T222:T224)</f>
        <v>0</v>
      </c>
      <c r="U221" s="188">
        <f>SUM(U222:U224)</f>
        <v>0</v>
      </c>
      <c r="V221" s="56">
        <f>SUM(V222:V224)</f>
        <v>0</v>
      </c>
      <c r="W221" s="188">
        <f>SUM(W222:W224)</f>
        <v>0</v>
      </c>
    </row>
    <row r="222" spans="1:23">
      <c r="A222" s="36"/>
      <c r="B222" s="36"/>
      <c r="C222" s="75" t="s">
        <v>36</v>
      </c>
      <c r="D222" s="88" t="s">
        <v>37</v>
      </c>
      <c r="E222" s="103">
        <f t="shared" si="97"/>
        <v>37806</v>
      </c>
      <c r="F222" s="108">
        <f t="shared" si="98"/>
        <v>37806</v>
      </c>
      <c r="G222" s="118">
        <f t="shared" si="91"/>
        <v>1</v>
      </c>
      <c r="H222" s="122">
        <v>37806</v>
      </c>
      <c r="I222" s="166">
        <v>37806</v>
      </c>
      <c r="J222" s="118">
        <f t="shared" si="94"/>
        <v>1</v>
      </c>
      <c r="K222" s="164"/>
      <c r="L222" s="184"/>
      <c r="M222" s="184"/>
      <c r="N222" s="53"/>
      <c r="O222" s="184"/>
      <c r="P222" s="142"/>
      <c r="Q222" s="184"/>
      <c r="R222" s="113"/>
      <c r="S222" s="184"/>
      <c r="T222" s="53"/>
      <c r="U222" s="184"/>
      <c r="V222" s="53"/>
      <c r="W222" s="184"/>
    </row>
    <row r="223" spans="1:23">
      <c r="A223" s="36"/>
      <c r="B223" s="36"/>
      <c r="C223" s="75" t="s">
        <v>57</v>
      </c>
      <c r="D223" s="85" t="s">
        <v>58</v>
      </c>
      <c r="E223" s="103">
        <f t="shared" si="97"/>
        <v>383001</v>
      </c>
      <c r="F223" s="108">
        <f t="shared" si="98"/>
        <v>395968.97</v>
      </c>
      <c r="G223" s="118">
        <f t="shared" si="91"/>
        <v>1.0338588410996314</v>
      </c>
      <c r="H223" s="122">
        <v>383001</v>
      </c>
      <c r="I223" s="166">
        <v>395968.97</v>
      </c>
      <c r="J223" s="118">
        <f t="shared" si="94"/>
        <v>1.0338588410996314</v>
      </c>
      <c r="K223" s="164"/>
      <c r="L223" s="184"/>
      <c r="M223" s="184"/>
      <c r="N223" s="53"/>
      <c r="O223" s="184"/>
      <c r="P223" s="142"/>
      <c r="Q223" s="184"/>
      <c r="R223" s="113"/>
      <c r="S223" s="184"/>
      <c r="T223" s="53"/>
      <c r="U223" s="184"/>
      <c r="V223" s="53"/>
      <c r="W223" s="184"/>
    </row>
    <row r="224" spans="1:23">
      <c r="A224" s="36"/>
      <c r="B224" s="36"/>
      <c r="C224" s="75" t="s">
        <v>32</v>
      </c>
      <c r="D224" s="88" t="s">
        <v>33</v>
      </c>
      <c r="E224" s="103">
        <f t="shared" si="97"/>
        <v>60</v>
      </c>
      <c r="F224" s="108">
        <f t="shared" si="98"/>
        <v>146.72</v>
      </c>
      <c r="G224" s="118">
        <f t="shared" si="91"/>
        <v>2.4453333333333331</v>
      </c>
      <c r="H224" s="122">
        <v>60</v>
      </c>
      <c r="I224" s="166">
        <v>146.72</v>
      </c>
      <c r="J224" s="118">
        <f t="shared" si="94"/>
        <v>2.4453333333333331</v>
      </c>
      <c r="K224" s="164"/>
      <c r="L224" s="184"/>
      <c r="M224" s="184"/>
      <c r="N224" s="53"/>
      <c r="O224" s="184"/>
      <c r="P224" s="142"/>
      <c r="Q224" s="184"/>
      <c r="R224" s="113"/>
      <c r="S224" s="184"/>
      <c r="T224" s="53"/>
      <c r="U224" s="184"/>
      <c r="V224" s="53"/>
      <c r="W224" s="184"/>
    </row>
    <row r="225" spans="1:23">
      <c r="A225" s="36"/>
      <c r="B225" s="36"/>
      <c r="C225" s="77" t="s">
        <v>7</v>
      </c>
      <c r="D225" s="88" t="s">
        <v>8</v>
      </c>
      <c r="E225" s="103">
        <f t="shared" si="97"/>
        <v>140</v>
      </c>
      <c r="F225" s="108">
        <f t="shared" si="98"/>
        <v>140</v>
      </c>
      <c r="G225" s="118">
        <f t="shared" si="91"/>
        <v>1</v>
      </c>
      <c r="H225" s="122">
        <v>140</v>
      </c>
      <c r="I225" s="166">
        <v>140</v>
      </c>
      <c r="J225" s="118">
        <f t="shared" si="94"/>
        <v>1</v>
      </c>
      <c r="K225" s="164"/>
      <c r="L225" s="184"/>
      <c r="M225" s="184"/>
      <c r="N225" s="53"/>
      <c r="O225" s="184"/>
      <c r="P225" s="142"/>
      <c r="Q225" s="184"/>
      <c r="R225" s="113"/>
      <c r="S225" s="184"/>
      <c r="T225" s="53"/>
      <c r="U225" s="184"/>
      <c r="V225" s="53"/>
      <c r="W225" s="184"/>
    </row>
    <row r="226" spans="1:23" s="7" customFormat="1">
      <c r="A226" s="35"/>
      <c r="B226" s="35">
        <v>85417</v>
      </c>
      <c r="C226" s="72"/>
      <c r="D226" s="91" t="s">
        <v>92</v>
      </c>
      <c r="E226" s="102">
        <f t="shared" si="97"/>
        <v>66426</v>
      </c>
      <c r="F226" s="107">
        <f t="shared" si="98"/>
        <v>68591</v>
      </c>
      <c r="G226" s="117">
        <f t="shared" si="91"/>
        <v>1.0325926595007979</v>
      </c>
      <c r="H226" s="121">
        <f>SUM(H227:H228)</f>
        <v>66426</v>
      </c>
      <c r="I226" s="160">
        <f>SUM(I227:I228)</f>
        <v>68591</v>
      </c>
      <c r="J226" s="117">
        <f t="shared" si="94"/>
        <v>1.0325926595007979</v>
      </c>
      <c r="K226" s="160">
        <f t="shared" ref="K226:Q226" si="104">SUM(K227:K228)</f>
        <v>0</v>
      </c>
      <c r="L226" s="183">
        <f t="shared" si="104"/>
        <v>0</v>
      </c>
      <c r="M226" s="183">
        <f t="shared" si="104"/>
        <v>0</v>
      </c>
      <c r="N226" s="52">
        <f t="shared" si="104"/>
        <v>0</v>
      </c>
      <c r="O226" s="183">
        <f t="shared" si="104"/>
        <v>0</v>
      </c>
      <c r="P226" s="141">
        <f t="shared" si="104"/>
        <v>0</v>
      </c>
      <c r="Q226" s="183">
        <f t="shared" si="104"/>
        <v>0</v>
      </c>
      <c r="R226" s="112"/>
      <c r="S226" s="183">
        <f>SUM(S227:S228)</f>
        <v>0</v>
      </c>
      <c r="T226" s="52">
        <f>SUM(T227:T228)</f>
        <v>0</v>
      </c>
      <c r="U226" s="183">
        <f>SUM(U227:U228)</f>
        <v>0</v>
      </c>
      <c r="V226" s="52">
        <f>SUM(V227:V228)</f>
        <v>0</v>
      </c>
      <c r="W226" s="183">
        <f>SUM(W227:W228)</f>
        <v>0</v>
      </c>
    </row>
    <row r="227" spans="1:23">
      <c r="A227" s="36"/>
      <c r="B227" s="36"/>
      <c r="C227" s="75" t="s">
        <v>57</v>
      </c>
      <c r="D227" s="85" t="s">
        <v>58</v>
      </c>
      <c r="E227" s="103">
        <f t="shared" si="97"/>
        <v>39878</v>
      </c>
      <c r="F227" s="108">
        <f t="shared" si="98"/>
        <v>41817</v>
      </c>
      <c r="G227" s="118">
        <f t="shared" si="91"/>
        <v>1.0486233010682582</v>
      </c>
      <c r="H227" s="122">
        <v>39878</v>
      </c>
      <c r="I227" s="166">
        <v>41817</v>
      </c>
      <c r="J227" s="118">
        <f t="shared" si="94"/>
        <v>1.0486233010682582</v>
      </c>
      <c r="K227" s="164"/>
      <c r="L227" s="184"/>
      <c r="M227" s="184"/>
      <c r="N227" s="53"/>
      <c r="O227" s="184"/>
      <c r="P227" s="142"/>
      <c r="Q227" s="184"/>
      <c r="R227" s="113"/>
      <c r="S227" s="184"/>
      <c r="T227" s="53"/>
      <c r="U227" s="184"/>
      <c r="V227" s="53"/>
      <c r="W227" s="184"/>
    </row>
    <row r="228" spans="1:23">
      <c r="A228" s="36"/>
      <c r="B228" s="36"/>
      <c r="C228" s="75" t="s">
        <v>7</v>
      </c>
      <c r="D228" s="85" t="s">
        <v>8</v>
      </c>
      <c r="E228" s="103">
        <f t="shared" si="97"/>
        <v>26548</v>
      </c>
      <c r="F228" s="108">
        <f t="shared" si="98"/>
        <v>26774</v>
      </c>
      <c r="G228" s="118">
        <f t="shared" si="91"/>
        <v>1.0085128823263523</v>
      </c>
      <c r="H228" s="122">
        <v>26548</v>
      </c>
      <c r="I228" s="166">
        <v>26774</v>
      </c>
      <c r="J228" s="118">
        <f t="shared" si="94"/>
        <v>1.0085128823263523</v>
      </c>
      <c r="K228" s="164"/>
      <c r="L228" s="184"/>
      <c r="M228" s="184"/>
      <c r="N228" s="53"/>
      <c r="O228" s="184"/>
      <c r="P228" s="142"/>
      <c r="Q228" s="184"/>
      <c r="R228" s="113"/>
      <c r="S228" s="184"/>
      <c r="T228" s="53"/>
      <c r="U228" s="184"/>
      <c r="V228" s="53"/>
      <c r="W228" s="184"/>
    </row>
    <row r="229" spans="1:23" s="6" customFormat="1">
      <c r="A229" s="38">
        <v>900</v>
      </c>
      <c r="B229" s="38"/>
      <c r="C229" s="76"/>
      <c r="D229" s="87" t="s">
        <v>93</v>
      </c>
      <c r="E229" s="104">
        <f t="shared" si="97"/>
        <v>1398653</v>
      </c>
      <c r="F229" s="109">
        <f t="shared" si="98"/>
        <v>1401947.13</v>
      </c>
      <c r="G229" s="119">
        <f t="shared" si="91"/>
        <v>1.0023552160543037</v>
      </c>
      <c r="H229" s="123">
        <f>SUM(H230+H233)</f>
        <v>260011</v>
      </c>
      <c r="I229" s="162">
        <f>SUM(I230+I233)</f>
        <v>260922.4</v>
      </c>
      <c r="J229" s="119">
        <f t="shared" si="94"/>
        <v>1.003505236316925</v>
      </c>
      <c r="K229" s="162">
        <f>SUM(K230+K233)</f>
        <v>26492.5</v>
      </c>
      <c r="L229" s="186">
        <f t="shared" ref="L229:W229" si="105">SUM(L230)</f>
        <v>189767.12</v>
      </c>
      <c r="M229" s="186">
        <f t="shared" si="105"/>
        <v>0</v>
      </c>
      <c r="N229" s="55">
        <f t="shared" si="105"/>
        <v>0</v>
      </c>
      <c r="O229" s="186">
        <f t="shared" si="105"/>
        <v>0</v>
      </c>
      <c r="P229" s="144">
        <f>SUM(P230+P233)</f>
        <v>1138642</v>
      </c>
      <c r="Q229" s="186">
        <f>SUM(Q230+Q233)</f>
        <v>1141024.73</v>
      </c>
      <c r="R229" s="114">
        <f t="shared" si="96"/>
        <v>1.0020926068070561</v>
      </c>
      <c r="S229" s="186">
        <f>SUM(S230+S233)</f>
        <v>1040189.55</v>
      </c>
      <c r="T229" s="55">
        <f t="shared" si="105"/>
        <v>0</v>
      </c>
      <c r="U229" s="186">
        <f t="shared" si="105"/>
        <v>0</v>
      </c>
      <c r="V229" s="55">
        <f t="shared" si="105"/>
        <v>0</v>
      </c>
      <c r="W229" s="186">
        <f t="shared" si="105"/>
        <v>0</v>
      </c>
    </row>
    <row r="230" spans="1:23" s="7" customFormat="1">
      <c r="A230" s="35"/>
      <c r="B230" s="35">
        <v>90019</v>
      </c>
      <c r="C230" s="72"/>
      <c r="D230" s="84" t="s">
        <v>94</v>
      </c>
      <c r="E230" s="102">
        <f t="shared" si="97"/>
        <v>188952</v>
      </c>
      <c r="F230" s="107">
        <f t="shared" si="98"/>
        <v>189767.12</v>
      </c>
      <c r="G230" s="117">
        <f t="shared" si="91"/>
        <v>1.0043138998264109</v>
      </c>
      <c r="H230" s="124">
        <f>SUM(H231:H232)</f>
        <v>188952</v>
      </c>
      <c r="I230" s="163">
        <f>SUM(I231:I232)</f>
        <v>189767.12</v>
      </c>
      <c r="J230" s="117">
        <f t="shared" si="94"/>
        <v>1.0043138998264109</v>
      </c>
      <c r="K230" s="163">
        <f>SUM(K231:K232)</f>
        <v>0</v>
      </c>
      <c r="L230" s="188">
        <f>SUM(L231:L232)</f>
        <v>189767.12</v>
      </c>
      <c r="M230" s="188">
        <f>SUM(M231:M232)</f>
        <v>0</v>
      </c>
      <c r="N230" s="56">
        <f>SUM(N231:N232)</f>
        <v>0</v>
      </c>
      <c r="O230" s="188">
        <f>SUM(O231:O232)</f>
        <v>0</v>
      </c>
      <c r="P230" s="145">
        <f>SUM(P232:P232)</f>
        <v>0</v>
      </c>
      <c r="Q230" s="188">
        <f>SUM(Q232:Q232)</f>
        <v>0</v>
      </c>
      <c r="R230" s="112"/>
      <c r="S230" s="188">
        <f>SUM(S232:S232)</f>
        <v>0</v>
      </c>
      <c r="T230" s="56">
        <f>SUM(T232:T232)</f>
        <v>0</v>
      </c>
      <c r="U230" s="188">
        <f>SUM(U232:U232)</f>
        <v>0</v>
      </c>
      <c r="V230" s="56">
        <f>SUM(V232:V232)</f>
        <v>0</v>
      </c>
      <c r="W230" s="188">
        <f>SUM(W232:W232)</f>
        <v>0</v>
      </c>
    </row>
    <row r="231" spans="1:23" s="7" customFormat="1">
      <c r="A231" s="48"/>
      <c r="B231" s="48"/>
      <c r="C231" s="82" t="s">
        <v>153</v>
      </c>
      <c r="D231" s="98" t="s">
        <v>179</v>
      </c>
      <c r="E231" s="103">
        <f t="shared" si="97"/>
        <v>0</v>
      </c>
      <c r="F231" s="108">
        <f t="shared" si="98"/>
        <v>815.5</v>
      </c>
      <c r="G231" s="118"/>
      <c r="H231" s="137">
        <v>0</v>
      </c>
      <c r="I231" s="179">
        <v>815.5</v>
      </c>
      <c r="J231" s="118"/>
      <c r="K231" s="179"/>
      <c r="L231" s="201">
        <v>815.5</v>
      </c>
      <c r="M231" s="201"/>
      <c r="N231" s="66"/>
      <c r="O231" s="201"/>
      <c r="P231" s="157"/>
      <c r="Q231" s="201"/>
      <c r="R231" s="113"/>
      <c r="S231" s="201"/>
      <c r="T231" s="66"/>
      <c r="U231" s="201"/>
      <c r="V231" s="66"/>
      <c r="W231" s="201"/>
    </row>
    <row r="232" spans="1:23">
      <c r="A232" s="36"/>
      <c r="B232" s="36"/>
      <c r="C232" s="77" t="s">
        <v>12</v>
      </c>
      <c r="D232" s="85" t="s">
        <v>13</v>
      </c>
      <c r="E232" s="103">
        <f t="shared" si="97"/>
        <v>188952</v>
      </c>
      <c r="F232" s="108">
        <f t="shared" si="98"/>
        <v>188951.62</v>
      </c>
      <c r="G232" s="118">
        <f t="shared" si="91"/>
        <v>0.99999798890723568</v>
      </c>
      <c r="H232" s="125">
        <v>188952</v>
      </c>
      <c r="I232" s="164">
        <v>188951.62</v>
      </c>
      <c r="J232" s="118">
        <f t="shared" si="94"/>
        <v>0.99999798890723568</v>
      </c>
      <c r="K232" s="164"/>
      <c r="L232" s="184">
        <v>188951.62</v>
      </c>
      <c r="M232" s="184"/>
      <c r="N232" s="53"/>
      <c r="O232" s="184"/>
      <c r="P232" s="142"/>
      <c r="Q232" s="184"/>
      <c r="R232" s="113"/>
      <c r="S232" s="184"/>
      <c r="T232" s="53"/>
      <c r="U232" s="184"/>
      <c r="V232" s="53"/>
      <c r="W232" s="184"/>
    </row>
    <row r="233" spans="1:23">
      <c r="A233" s="39"/>
      <c r="B233" s="39">
        <v>90095</v>
      </c>
      <c r="C233" s="78"/>
      <c r="D233" s="89" t="s">
        <v>70</v>
      </c>
      <c r="E233" s="102">
        <f>SUM(H233+P233)</f>
        <v>1209701</v>
      </c>
      <c r="F233" s="107">
        <f>SUM(I233+Q233)</f>
        <v>1212180.01</v>
      </c>
      <c r="G233" s="117">
        <f>SUM(F233/E233)</f>
        <v>1.0020492749861329</v>
      </c>
      <c r="H233" s="102">
        <f>SUM(H234:H238)</f>
        <v>71059</v>
      </c>
      <c r="I233" s="107">
        <f>SUM(I234:I238)</f>
        <v>71155.28</v>
      </c>
      <c r="J233" s="117">
        <f t="shared" si="94"/>
        <v>1.0013549304099409</v>
      </c>
      <c r="K233" s="107">
        <f t="shared" ref="K233:Q233" si="106">SUM(K234:K238)</f>
        <v>26492.5</v>
      </c>
      <c r="L233" s="191">
        <f t="shared" si="106"/>
        <v>0</v>
      </c>
      <c r="M233" s="191">
        <f t="shared" si="106"/>
        <v>0</v>
      </c>
      <c r="N233" s="59">
        <f t="shared" si="106"/>
        <v>0</v>
      </c>
      <c r="O233" s="191">
        <f t="shared" si="106"/>
        <v>0</v>
      </c>
      <c r="P233" s="150">
        <f t="shared" si="106"/>
        <v>1138642</v>
      </c>
      <c r="Q233" s="191">
        <f t="shared" si="106"/>
        <v>1141024.73</v>
      </c>
      <c r="R233" s="112">
        <f t="shared" si="96"/>
        <v>1.0020926068070561</v>
      </c>
      <c r="S233" s="191">
        <f>SUM(S234:S238)</f>
        <v>1040189.55</v>
      </c>
      <c r="T233" s="59">
        <f>SUM(T234:T238)</f>
        <v>0</v>
      </c>
      <c r="U233" s="191">
        <f>SUM(U234:U238)</f>
        <v>0</v>
      </c>
      <c r="V233" s="59">
        <f>SUM(V234:V238)</f>
        <v>0</v>
      </c>
      <c r="W233" s="191">
        <f>SUM(W234:W238)</f>
        <v>0</v>
      </c>
    </row>
    <row r="234" spans="1:23">
      <c r="A234" s="36"/>
      <c r="B234" s="36"/>
      <c r="C234" s="77" t="s">
        <v>7</v>
      </c>
      <c r="D234" s="95" t="s">
        <v>8</v>
      </c>
      <c r="E234" s="103">
        <f t="shared" ref="E234:E238" si="107">SUM(H234+P234)</f>
        <v>44662</v>
      </c>
      <c r="F234" s="108">
        <f t="shared" ref="F234:F238" si="108">SUM(I234+Q234)</f>
        <v>44662.78</v>
      </c>
      <c r="G234" s="118">
        <f>SUM(F234/E234)</f>
        <v>1.0000174645112176</v>
      </c>
      <c r="H234" s="125">
        <v>44662</v>
      </c>
      <c r="I234" s="164">
        <v>44662.78</v>
      </c>
      <c r="J234" s="118">
        <f t="shared" si="94"/>
        <v>1.0000174645112176</v>
      </c>
      <c r="K234" s="164">
        <v>0</v>
      </c>
      <c r="L234" s="184"/>
      <c r="M234" s="184"/>
      <c r="N234" s="53"/>
      <c r="O234" s="184"/>
      <c r="P234" s="142"/>
      <c r="Q234" s="184"/>
      <c r="R234" s="113"/>
      <c r="S234" s="184"/>
      <c r="T234" s="53"/>
      <c r="U234" s="184"/>
      <c r="V234" s="53"/>
      <c r="W234" s="184"/>
    </row>
    <row r="235" spans="1:23">
      <c r="A235" s="36"/>
      <c r="B235" s="36"/>
      <c r="C235" s="75" t="s">
        <v>60</v>
      </c>
      <c r="D235" s="85" t="s">
        <v>118</v>
      </c>
      <c r="E235" s="103">
        <f t="shared" si="107"/>
        <v>26397</v>
      </c>
      <c r="F235" s="108">
        <f t="shared" si="108"/>
        <v>26492.5</v>
      </c>
      <c r="G235" s="118">
        <f t="shared" ref="G235:G238" si="109">SUM(F235/E235)</f>
        <v>1.0036178353600789</v>
      </c>
      <c r="H235" s="125">
        <v>26397</v>
      </c>
      <c r="I235" s="164">
        <v>26492.5</v>
      </c>
      <c r="J235" s="118">
        <f>SUM(I235/H235)</f>
        <v>1.0036178353600789</v>
      </c>
      <c r="K235" s="164">
        <v>26492.5</v>
      </c>
      <c r="L235" s="184"/>
      <c r="M235" s="184"/>
      <c r="N235" s="53"/>
      <c r="O235" s="184"/>
      <c r="P235" s="142"/>
      <c r="Q235" s="184"/>
      <c r="R235" s="113"/>
      <c r="S235" s="184"/>
      <c r="T235" s="53"/>
      <c r="U235" s="184"/>
      <c r="V235" s="53"/>
      <c r="W235" s="184"/>
    </row>
    <row r="236" spans="1:23">
      <c r="A236" s="36"/>
      <c r="B236" s="36"/>
      <c r="C236" s="75" t="s">
        <v>18</v>
      </c>
      <c r="D236" s="88" t="s">
        <v>118</v>
      </c>
      <c r="E236" s="103">
        <f t="shared" si="107"/>
        <v>617123</v>
      </c>
      <c r="F236" s="108">
        <f t="shared" si="108"/>
        <v>619506.55000000005</v>
      </c>
      <c r="G236" s="118">
        <f t="shared" si="109"/>
        <v>1.0038623580712436</v>
      </c>
      <c r="H236" s="125"/>
      <c r="I236" s="164"/>
      <c r="J236" s="118"/>
      <c r="K236" s="164"/>
      <c r="L236" s="184"/>
      <c r="M236" s="184"/>
      <c r="N236" s="53"/>
      <c r="O236" s="184"/>
      <c r="P236" s="142">
        <v>617123</v>
      </c>
      <c r="Q236" s="184">
        <v>619506.55000000005</v>
      </c>
      <c r="R236" s="113">
        <f>SUM(Q236/P236)</f>
        <v>1.0038623580712436</v>
      </c>
      <c r="S236" s="184">
        <v>619506.55000000005</v>
      </c>
      <c r="T236" s="53"/>
      <c r="U236" s="184"/>
      <c r="V236" s="53"/>
      <c r="W236" s="184"/>
    </row>
    <row r="237" spans="1:23">
      <c r="A237" s="36"/>
      <c r="B237" s="36"/>
      <c r="C237" s="75" t="s">
        <v>141</v>
      </c>
      <c r="D237" s="95" t="s">
        <v>118</v>
      </c>
      <c r="E237" s="103">
        <f t="shared" si="107"/>
        <v>100836</v>
      </c>
      <c r="F237" s="108">
        <f t="shared" si="108"/>
        <v>100835.18</v>
      </c>
      <c r="G237" s="118">
        <f t="shared" si="109"/>
        <v>0.99999186798365658</v>
      </c>
      <c r="H237" s="125"/>
      <c r="I237" s="164"/>
      <c r="J237" s="118"/>
      <c r="K237" s="164"/>
      <c r="L237" s="184"/>
      <c r="M237" s="184"/>
      <c r="N237" s="53"/>
      <c r="O237" s="184"/>
      <c r="P237" s="142">
        <v>100836</v>
      </c>
      <c r="Q237" s="184">
        <v>100835.18</v>
      </c>
      <c r="R237" s="113">
        <f t="shared" si="96"/>
        <v>0.99999186798365658</v>
      </c>
      <c r="S237" s="184">
        <v>0</v>
      </c>
      <c r="T237" s="53"/>
      <c r="U237" s="184"/>
      <c r="V237" s="53"/>
      <c r="W237" s="184"/>
    </row>
    <row r="238" spans="1:23">
      <c r="A238" s="36"/>
      <c r="B238" s="36"/>
      <c r="C238" s="75" t="s">
        <v>187</v>
      </c>
      <c r="D238" s="95" t="s">
        <v>180</v>
      </c>
      <c r="E238" s="103">
        <f t="shared" si="107"/>
        <v>420683</v>
      </c>
      <c r="F238" s="108">
        <f t="shared" si="108"/>
        <v>420683</v>
      </c>
      <c r="G238" s="118">
        <f t="shared" si="109"/>
        <v>1</v>
      </c>
      <c r="H238" s="125"/>
      <c r="I238" s="164"/>
      <c r="J238" s="118"/>
      <c r="K238" s="164"/>
      <c r="L238" s="184"/>
      <c r="M238" s="184"/>
      <c r="N238" s="53"/>
      <c r="O238" s="184"/>
      <c r="P238" s="142">
        <v>420683</v>
      </c>
      <c r="Q238" s="184">
        <v>420683</v>
      </c>
      <c r="R238" s="113">
        <f t="shared" si="96"/>
        <v>1</v>
      </c>
      <c r="S238" s="184">
        <v>420683</v>
      </c>
      <c r="T238" s="53"/>
      <c r="U238" s="184"/>
      <c r="V238" s="53"/>
      <c r="W238" s="184"/>
    </row>
    <row r="239" spans="1:23">
      <c r="A239" s="40">
        <v>926</v>
      </c>
      <c r="B239" s="40"/>
      <c r="C239" s="79"/>
      <c r="D239" s="99" t="s">
        <v>145</v>
      </c>
      <c r="E239" s="104">
        <f t="shared" si="97"/>
        <v>100000</v>
      </c>
      <c r="F239" s="109">
        <f t="shared" si="98"/>
        <v>100000</v>
      </c>
      <c r="G239" s="119">
        <f t="shared" si="91"/>
        <v>1</v>
      </c>
      <c r="H239" s="138">
        <f>SUM(H240)</f>
        <v>0</v>
      </c>
      <c r="I239" s="180">
        <f t="shared" ref="I239:W239" si="110">SUM(I240)</f>
        <v>0</v>
      </c>
      <c r="J239" s="119"/>
      <c r="K239" s="180">
        <f t="shared" si="110"/>
        <v>0</v>
      </c>
      <c r="L239" s="202">
        <f t="shared" si="110"/>
        <v>0</v>
      </c>
      <c r="M239" s="202">
        <f t="shared" si="110"/>
        <v>0</v>
      </c>
      <c r="N239" s="67">
        <f t="shared" si="110"/>
        <v>0</v>
      </c>
      <c r="O239" s="202">
        <f t="shared" si="110"/>
        <v>0</v>
      </c>
      <c r="P239" s="158">
        <f t="shared" si="110"/>
        <v>100000</v>
      </c>
      <c r="Q239" s="202">
        <f t="shared" si="110"/>
        <v>100000</v>
      </c>
      <c r="R239" s="114">
        <f t="shared" si="96"/>
        <v>1</v>
      </c>
      <c r="S239" s="202">
        <f t="shared" si="110"/>
        <v>0</v>
      </c>
      <c r="T239" s="67">
        <f t="shared" si="110"/>
        <v>0</v>
      </c>
      <c r="U239" s="202">
        <f t="shared" si="110"/>
        <v>0</v>
      </c>
      <c r="V239" s="67">
        <f t="shared" si="110"/>
        <v>0</v>
      </c>
      <c r="W239" s="202">
        <f t="shared" si="110"/>
        <v>0</v>
      </c>
    </row>
    <row r="240" spans="1:23">
      <c r="A240" s="39"/>
      <c r="B240" s="39">
        <v>92695</v>
      </c>
      <c r="C240" s="78"/>
      <c r="D240" s="89" t="s">
        <v>70</v>
      </c>
      <c r="E240" s="102">
        <f>SUM(E241:E241)</f>
        <v>100000</v>
      </c>
      <c r="F240" s="107">
        <f>SUM(F241:F241)</f>
        <v>100000</v>
      </c>
      <c r="G240" s="117">
        <f>SUM(G241:G241)</f>
        <v>1</v>
      </c>
      <c r="H240" s="102">
        <f>SUM(H241:H241)</f>
        <v>0</v>
      </c>
      <c r="I240" s="107">
        <f>SUM(I241:I241)</f>
        <v>0</v>
      </c>
      <c r="J240" s="117"/>
      <c r="K240" s="107">
        <f t="shared" ref="K240:Q240" si="111">SUM(K241:K241)</f>
        <v>0</v>
      </c>
      <c r="L240" s="191">
        <f t="shared" si="111"/>
        <v>0</v>
      </c>
      <c r="M240" s="191">
        <f t="shared" si="111"/>
        <v>0</v>
      </c>
      <c r="N240" s="59">
        <f t="shared" si="111"/>
        <v>0</v>
      </c>
      <c r="O240" s="191">
        <f t="shared" si="111"/>
        <v>0</v>
      </c>
      <c r="P240" s="150">
        <f t="shared" si="111"/>
        <v>100000</v>
      </c>
      <c r="Q240" s="191">
        <f t="shared" si="111"/>
        <v>100000</v>
      </c>
      <c r="R240" s="112">
        <f t="shared" si="96"/>
        <v>1</v>
      </c>
      <c r="S240" s="191">
        <f>SUM(S241:S241)</f>
        <v>0</v>
      </c>
      <c r="T240" s="59">
        <f>SUM(T241:T241)</f>
        <v>0</v>
      </c>
      <c r="U240" s="191">
        <f>SUM(U241:U241)</f>
        <v>0</v>
      </c>
      <c r="V240" s="59">
        <f>SUM(V241:V241)</f>
        <v>0</v>
      </c>
      <c r="W240" s="191">
        <f>SUM(W241:W241)</f>
        <v>0</v>
      </c>
    </row>
    <row r="241" spans="1:23">
      <c r="A241" s="36"/>
      <c r="B241" s="36"/>
      <c r="C241" s="75" t="s">
        <v>114</v>
      </c>
      <c r="D241" s="88" t="s">
        <v>119</v>
      </c>
      <c r="E241" s="103">
        <f t="shared" si="97"/>
        <v>100000</v>
      </c>
      <c r="F241" s="108">
        <f t="shared" si="98"/>
        <v>100000</v>
      </c>
      <c r="G241" s="118">
        <f t="shared" si="91"/>
        <v>1</v>
      </c>
      <c r="H241" s="125">
        <v>0</v>
      </c>
      <c r="I241" s="164"/>
      <c r="J241" s="118"/>
      <c r="K241" s="164"/>
      <c r="L241" s="184"/>
      <c r="M241" s="184"/>
      <c r="N241" s="53"/>
      <c r="O241" s="184"/>
      <c r="P241" s="142">
        <v>100000</v>
      </c>
      <c r="Q241" s="184">
        <v>100000</v>
      </c>
      <c r="R241" s="113">
        <f t="shared" si="96"/>
        <v>1</v>
      </c>
      <c r="S241" s="184"/>
      <c r="T241" s="53"/>
      <c r="U241" s="184"/>
      <c r="V241" s="53"/>
      <c r="W241" s="184"/>
    </row>
    <row r="242" spans="1:23" ht="15" customHeight="1" thickBot="1">
      <c r="A242" s="204"/>
      <c r="B242" s="204"/>
      <c r="C242" s="204"/>
      <c r="D242" s="205" t="s">
        <v>95</v>
      </c>
      <c r="E242" s="206">
        <f>SUM(H242+P242)</f>
        <v>77446809</v>
      </c>
      <c r="F242" s="207">
        <f>SUM(I242+Q242)</f>
        <v>76599896.659999996</v>
      </c>
      <c r="G242" s="208">
        <f t="shared" si="91"/>
        <v>0.98906459348118525</v>
      </c>
      <c r="H242" s="206">
        <f>SUM(H239+H229+H209+H184+H144+H138+H99+H86+H77+H66+H55+H43+H33+H17+H14+H11+H8)</f>
        <v>67403946</v>
      </c>
      <c r="I242" s="207">
        <f>SUM(I239+I229+I209+I184+I144+I138+I99+I86+I77+I66+I55+I43+I33+I17+I14+I11+I8)</f>
        <v>67260911.469999999</v>
      </c>
      <c r="J242" s="222">
        <f>SUM(I242/H242)</f>
        <v>0.99787795020190651</v>
      </c>
      <c r="K242" s="207">
        <f t="shared" ref="K242:Q242" si="112">SUM(K239+K229+K209+K184+K144+K138+K99+K86+K77+K66+K55+K43+K33+K17+K14+K11+K8)</f>
        <v>1007869.46</v>
      </c>
      <c r="L242" s="207">
        <f t="shared" si="112"/>
        <v>189767.12</v>
      </c>
      <c r="M242" s="209">
        <f t="shared" si="112"/>
        <v>8598551.2199999988</v>
      </c>
      <c r="N242" s="207">
        <f t="shared" si="112"/>
        <v>7977.35</v>
      </c>
      <c r="O242" s="209">
        <f t="shared" si="112"/>
        <v>571446.01</v>
      </c>
      <c r="P242" s="231">
        <f t="shared" si="112"/>
        <v>10042863</v>
      </c>
      <c r="Q242" s="209">
        <f t="shared" si="112"/>
        <v>9338985.1899999995</v>
      </c>
      <c r="R242" s="211">
        <f t="shared" si="96"/>
        <v>0.9299126344748504</v>
      </c>
      <c r="S242" s="209">
        <f>SUM(S239+S229+S209+S184+S144+S138+S99+S86+S77+S66+S55+S43+S33+S17+S14+S11+S8)</f>
        <v>6679794.120000001</v>
      </c>
      <c r="T242" s="210">
        <f>SUM(T239+T229+T209+T184+T144+T138+T99+T86+T77+T66+T55+T43+T33+T17+T14+T11+T8)</f>
        <v>0</v>
      </c>
      <c r="U242" s="209">
        <f>SUM(U239+U229+U209+U184+U144+U138+U99+U86+U77+U66+U55+U43+U33+U17+U14+U11+U8)</f>
        <v>179911.47999999998</v>
      </c>
      <c r="V242" s="210">
        <f>SUM(V239+V229+V209+V184+V144+V138+V99+V86+V77+V66+V55+V43+V33+V17+V14+V11+V8)</f>
        <v>0</v>
      </c>
      <c r="W242" s="209">
        <f>SUM(W239+W229+W209+W184+W144+W138+W99+W86+W77+W66+W55+W43+W33+W17+W14+W11+W8)</f>
        <v>15370.89</v>
      </c>
    </row>
    <row r="243" spans="1:23">
      <c r="A243" s="212"/>
      <c r="B243" s="212"/>
      <c r="C243" s="212"/>
      <c r="D243" s="213" t="s">
        <v>110</v>
      </c>
      <c r="E243" s="214">
        <f>SUM(E244:E245)</f>
        <v>7219721</v>
      </c>
      <c r="F243" s="215">
        <f>SUM(F244:F245)</f>
        <v>7219720.7400000002</v>
      </c>
      <c r="G243" s="216">
        <f t="shared" si="91"/>
        <v>0.99999996398752811</v>
      </c>
      <c r="H243" s="217"/>
      <c r="I243" s="213"/>
      <c r="J243" s="216"/>
      <c r="K243" s="213"/>
      <c r="L243" s="218"/>
      <c r="M243" s="218"/>
      <c r="N243" s="219"/>
      <c r="O243" s="218"/>
      <c r="P243" s="220"/>
      <c r="Q243" s="218"/>
      <c r="R243" s="221"/>
      <c r="S243" s="218"/>
      <c r="T243" s="219"/>
      <c r="U243" s="218"/>
      <c r="V243" s="219"/>
      <c r="W243" s="218"/>
    </row>
    <row r="244" spans="1:23">
      <c r="A244" s="49"/>
      <c r="B244" s="49"/>
      <c r="C244" s="83">
        <v>950</v>
      </c>
      <c r="D244" s="49" t="s">
        <v>122</v>
      </c>
      <c r="E244" s="103">
        <v>2121017</v>
      </c>
      <c r="F244" s="108">
        <v>2121017.56</v>
      </c>
      <c r="G244" s="118">
        <f t="shared" si="91"/>
        <v>1.0000002640242864</v>
      </c>
      <c r="H244" s="125"/>
      <c r="I244" s="164"/>
      <c r="J244" s="118"/>
      <c r="K244" s="164"/>
      <c r="L244" s="184"/>
      <c r="M244" s="184"/>
      <c r="N244" s="53"/>
      <c r="O244" s="184"/>
      <c r="P244" s="142"/>
      <c r="Q244" s="184"/>
      <c r="R244" s="113"/>
      <c r="S244" s="184"/>
      <c r="T244" s="53"/>
      <c r="U244" s="184"/>
      <c r="V244" s="53"/>
      <c r="W244" s="184"/>
    </row>
    <row r="245" spans="1:23">
      <c r="A245" s="49"/>
      <c r="B245" s="49"/>
      <c r="C245" s="83">
        <v>952</v>
      </c>
      <c r="D245" s="49" t="s">
        <v>112</v>
      </c>
      <c r="E245" s="103">
        <v>5098704</v>
      </c>
      <c r="F245" s="108">
        <v>5098703.18</v>
      </c>
      <c r="G245" s="118">
        <f t="shared" si="91"/>
        <v>0.99999983917481772</v>
      </c>
      <c r="H245" s="125"/>
      <c r="I245" s="164"/>
      <c r="J245" s="118"/>
      <c r="K245" s="164"/>
      <c r="L245" s="184"/>
      <c r="M245" s="184"/>
      <c r="N245" s="53"/>
      <c r="O245" s="184"/>
      <c r="P245" s="142"/>
      <c r="Q245" s="184"/>
      <c r="R245" s="113"/>
      <c r="S245" s="184"/>
      <c r="T245" s="53"/>
      <c r="U245" s="184"/>
      <c r="V245" s="53"/>
      <c r="W245" s="184"/>
    </row>
    <row r="246" spans="1:23" ht="13.5" thickBot="1">
      <c r="A246" s="50"/>
      <c r="B246" s="50"/>
      <c r="C246" s="50"/>
      <c r="D246" s="100" t="s">
        <v>111</v>
      </c>
      <c r="E246" s="105">
        <f>SUM(E242+E243)</f>
        <v>84666530</v>
      </c>
      <c r="F246" s="110">
        <f>SUM(F242+F243)</f>
        <v>83819617.399999991</v>
      </c>
      <c r="G246" s="120">
        <f t="shared" si="91"/>
        <v>0.98999707912914336</v>
      </c>
      <c r="H246" s="139">
        <f>SUM(H242)</f>
        <v>67403946</v>
      </c>
      <c r="I246" s="100">
        <f>SUM(I242)</f>
        <v>67260911.469999999</v>
      </c>
      <c r="J246" s="120">
        <f t="shared" si="94"/>
        <v>0.99787795020190651</v>
      </c>
      <c r="K246" s="100">
        <f t="shared" ref="K246:Q246" si="113">SUM(K242)</f>
        <v>1007869.46</v>
      </c>
      <c r="L246" s="203">
        <f t="shared" si="113"/>
        <v>189767.12</v>
      </c>
      <c r="M246" s="203">
        <f t="shared" si="113"/>
        <v>8598551.2199999988</v>
      </c>
      <c r="N246" s="69">
        <f t="shared" si="113"/>
        <v>7977.35</v>
      </c>
      <c r="O246" s="203">
        <f t="shared" si="113"/>
        <v>571446.01</v>
      </c>
      <c r="P246" s="159">
        <f>SUM(P242)</f>
        <v>10042863</v>
      </c>
      <c r="Q246" s="203">
        <f t="shared" si="113"/>
        <v>9338985.1899999995</v>
      </c>
      <c r="R246" s="115">
        <f t="shared" si="96"/>
        <v>0.9299126344748504</v>
      </c>
      <c r="S246" s="203">
        <f>SUM(S242)</f>
        <v>6679794.120000001</v>
      </c>
      <c r="T246" s="69">
        <f>SUM(T242)</f>
        <v>0</v>
      </c>
      <c r="U246" s="203">
        <f>SUM(U242)</f>
        <v>179911.47999999998</v>
      </c>
      <c r="V246" s="69">
        <f>SUM(V242)</f>
        <v>0</v>
      </c>
      <c r="W246" s="203">
        <f>SUM(W242)</f>
        <v>15370.89</v>
      </c>
    </row>
    <row r="247" spans="1:23" ht="42.75" customHeight="1"/>
    <row r="248" spans="1:23">
      <c r="D248" s="4"/>
    </row>
    <row r="250" spans="1:23">
      <c r="D250" s="4"/>
    </row>
  </sheetData>
  <mergeCells count="15">
    <mergeCell ref="A1:W1"/>
    <mergeCell ref="A2:W2"/>
    <mergeCell ref="G3:G6"/>
    <mergeCell ref="A3:A6"/>
    <mergeCell ref="B3:B6"/>
    <mergeCell ref="C3:C6"/>
    <mergeCell ref="D3:D6"/>
    <mergeCell ref="E3:E6"/>
    <mergeCell ref="F3:F6"/>
    <mergeCell ref="H5:K5"/>
    <mergeCell ref="H4:K4"/>
    <mergeCell ref="L5:O5"/>
    <mergeCell ref="T5:W5"/>
    <mergeCell ref="P5:S5"/>
    <mergeCell ref="P4:S4"/>
  </mergeCells>
  <phoneticPr fontId="26" type="noConversion"/>
  <pageMargins left="3.937007874015748E-2" right="3.937007874015748E-2" top="0.35433070866141736" bottom="0.35433070866141736" header="0.31496062992125984" footer="0.31496062992125984"/>
  <pageSetup paperSize="9" scale="6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user</cp:lastModifiedBy>
  <cp:lastPrinted>2016-03-03T11:04:45Z</cp:lastPrinted>
  <dcterms:created xsi:type="dcterms:W3CDTF">2010-08-05T11:40:45Z</dcterms:created>
  <dcterms:modified xsi:type="dcterms:W3CDTF">2016-04-04T06:49:25Z</dcterms:modified>
</cp:coreProperties>
</file>