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Arkusz1 (2)" sheetId="4" r:id="rId1"/>
    <sheet name="Arkusz1" sheetId="1" r:id="rId2"/>
    <sheet name="Arkusz2" sheetId="2" r:id="rId3"/>
    <sheet name="Arkusz3" sheetId="3" r:id="rId4"/>
  </sheets>
  <calcPr calcId="152511"/>
</workbook>
</file>

<file path=xl/calcChain.xml><?xml version="1.0" encoding="utf-8"?>
<calcChain xmlns="http://schemas.openxmlformats.org/spreadsheetml/2006/main">
  <c r="L14" i="4" l="1"/>
  <c r="L54" i="4"/>
  <c r="L51" i="4"/>
  <c r="L52" i="4"/>
  <c r="L56" i="4"/>
  <c r="L49" i="4"/>
  <c r="L23" i="4"/>
  <c r="L19" i="4"/>
  <c r="L15" i="4"/>
  <c r="L13" i="4"/>
  <c r="L22" i="4"/>
  <c r="J46" i="4"/>
  <c r="L43" i="4"/>
  <c r="L48" i="4"/>
  <c r="F50" i="4"/>
  <c r="L20" i="4"/>
  <c r="F26" i="4"/>
  <c r="L36" i="4"/>
  <c r="L42" i="4"/>
  <c r="L24" i="4"/>
  <c r="L18" i="4"/>
  <c r="F31" i="4"/>
  <c r="L55" i="4"/>
  <c r="L37" i="4"/>
  <c r="L41" i="4"/>
  <c r="L25" i="4"/>
  <c r="L45" i="4"/>
  <c r="L47" i="4"/>
  <c r="H44" i="4"/>
  <c r="L46" i="4"/>
  <c r="H32" i="4"/>
  <c r="F32" i="4"/>
  <c r="F25" i="4"/>
  <c r="F45" i="4"/>
  <c r="F44" i="4"/>
  <c r="F55" i="4"/>
  <c r="F35" i="4"/>
  <c r="L29" i="4"/>
  <c r="F38" i="4"/>
  <c r="I54" i="4"/>
  <c r="F54" i="4"/>
  <c r="F52" i="4"/>
  <c r="F51" i="4"/>
  <c r="L16" i="4"/>
  <c r="F28" i="4"/>
  <c r="F37" i="4"/>
  <c r="F34" i="4"/>
  <c r="G13" i="4"/>
  <c r="F24" i="4"/>
  <c r="F23" i="4"/>
  <c r="F22" i="4"/>
  <c r="F21" i="4"/>
  <c r="G14" i="4"/>
  <c r="F27" i="4"/>
  <c r="F20" i="4"/>
  <c r="J41" i="4"/>
  <c r="F36" i="4"/>
  <c r="H13" i="4"/>
  <c r="F42" i="4"/>
  <c r="G48" i="4"/>
  <c r="H48" i="4"/>
  <c r="J48" i="4"/>
  <c r="J57" i="4"/>
  <c r="M48" i="4"/>
  <c r="F19" i="4"/>
  <c r="F18" i="4"/>
  <c r="L30" i="4"/>
  <c r="F49" i="4"/>
  <c r="F29" i="4"/>
  <c r="L53" i="4"/>
  <c r="L57" i="4"/>
  <c r="F47" i="4"/>
  <c r="F46" i="4"/>
  <c r="K57" i="4"/>
  <c r="F53" i="4"/>
  <c r="F43" i="4"/>
  <c r="F17" i="4"/>
  <c r="F16" i="4"/>
  <c r="F15" i="4"/>
  <c r="F48" i="4"/>
  <c r="F56" i="4"/>
  <c r="F14" i="4"/>
  <c r="H57" i="4"/>
  <c r="M57" i="4"/>
  <c r="G57" i="4"/>
  <c r="I57" i="4"/>
  <c r="F41" i="4"/>
  <c r="F33" i="4"/>
  <c r="F40" i="4"/>
  <c r="F39" i="4"/>
  <c r="F30" i="4"/>
  <c r="F13" i="4"/>
  <c r="F57" i="4"/>
  <c r="I13" i="1"/>
  <c r="F26" i="1"/>
  <c r="G26" i="1"/>
  <c r="H26" i="1"/>
  <c r="K26" i="1"/>
  <c r="D26" i="1"/>
  <c r="I25" i="1"/>
  <c r="I23" i="1"/>
  <c r="I24" i="1"/>
  <c r="I20" i="1"/>
  <c r="I21" i="1"/>
  <c r="I22" i="1"/>
  <c r="I18" i="1"/>
  <c r="J8" i="1"/>
  <c r="E26" i="1"/>
  <c r="I16" i="1"/>
  <c r="I14" i="1"/>
  <c r="I15" i="1"/>
  <c r="I19" i="1"/>
  <c r="J26" i="1"/>
  <c r="I8" i="1"/>
  <c r="I26" i="1"/>
</calcChain>
</file>

<file path=xl/sharedStrings.xml><?xml version="1.0" encoding="utf-8"?>
<sst xmlns="http://schemas.openxmlformats.org/spreadsheetml/2006/main" count="228" uniqueCount="136">
  <si>
    <t>klasyfikacja budżetowa/realizujący zadanie</t>
  </si>
  <si>
    <t>wyszczególnienie</t>
  </si>
  <si>
    <t>rok rozpoczęcia/planowany termin zakończenia</t>
  </si>
  <si>
    <t>z tego:</t>
  </si>
  <si>
    <t>pomoc finansowa j.s.t.</t>
  </si>
  <si>
    <t>środki budżetu państwa</t>
  </si>
  <si>
    <t>środki z funduszy celowych</t>
  </si>
  <si>
    <t>środki z Unii Europejskiej</t>
  </si>
  <si>
    <t>dochody dotyczace porozumień z j.s.t.</t>
  </si>
  <si>
    <t>darowizny</t>
  </si>
  <si>
    <t>1. Poprawa dostępnosci komunikacyjnej województwa łódzkiego poprzez przebudowę infrastruktury transportowej Północ-Południe w powiecie zduńskowolskim i łaskim</t>
  </si>
  <si>
    <t>2006 / 2012</t>
  </si>
  <si>
    <t>środki własne</t>
  </si>
  <si>
    <t>1. Infrastruktura Regionalnego Systemu Informacji Przestrzennej Województwa Łódzkiego</t>
  </si>
  <si>
    <t>2007 / 2013</t>
  </si>
  <si>
    <r>
      <rPr>
        <b/>
        <sz val="9"/>
        <color indexed="8"/>
        <rFont val="Arial"/>
        <family val="2"/>
        <charset val="238"/>
      </rPr>
      <t>dz.600</t>
    </r>
    <r>
      <rPr>
        <sz val="9"/>
        <color indexed="8"/>
        <rFont val="Arial"/>
        <family val="2"/>
        <charset val="238"/>
      </rPr>
      <t xml:space="preserve">- Transport i łączność </t>
    </r>
    <r>
      <rPr>
        <b/>
        <sz val="9"/>
        <color indexed="8"/>
        <rFont val="Arial"/>
        <family val="2"/>
        <charset val="238"/>
      </rPr>
      <t>rozdz.60014 -</t>
    </r>
    <r>
      <rPr>
        <sz val="9"/>
        <color indexed="8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</si>
  <si>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color indexed="8"/>
        <rFont val="Arial"/>
        <family val="2"/>
        <charset val="238"/>
      </rPr>
      <t>dz.600-</t>
    </r>
    <r>
      <rPr>
        <sz val="9"/>
        <color indexed="8"/>
        <rFont val="Arial"/>
        <family val="2"/>
        <charset val="238"/>
      </rPr>
      <t xml:space="preserve"> Transport i łączność </t>
    </r>
    <r>
      <rPr>
        <b/>
        <sz val="9"/>
        <color indexed="8"/>
        <rFont val="Arial"/>
        <family val="2"/>
        <charset val="238"/>
      </rPr>
      <t>rozdz.60014 -</t>
    </r>
    <r>
      <rPr>
        <sz val="9"/>
        <color indexed="8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</si>
  <si>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color indexed="8"/>
        <rFont val="Arial"/>
        <family val="2"/>
        <charset val="238"/>
      </rPr>
      <t xml:space="preserve">dz.600- </t>
    </r>
    <r>
      <rPr>
        <sz val="9"/>
        <color indexed="8"/>
        <rFont val="Arial"/>
        <family val="2"/>
        <charset val="238"/>
      </rPr>
      <t xml:space="preserve">Transport i łączność </t>
    </r>
    <r>
      <rPr>
        <b/>
        <sz val="9"/>
        <color indexed="8"/>
        <rFont val="Arial"/>
        <family val="2"/>
        <charset val="238"/>
      </rPr>
      <t>rozdz.60014 -</t>
    </r>
    <r>
      <rPr>
        <sz val="9"/>
        <color indexed="8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</si>
  <si>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color indexed="8"/>
        <rFont val="Arial"/>
        <family val="2"/>
        <charset val="238"/>
      </rPr>
      <t>dz.710</t>
    </r>
    <r>
      <rPr>
        <sz val="9"/>
        <color indexed="8"/>
        <rFont val="Arial"/>
        <family val="2"/>
        <charset val="238"/>
      </rPr>
      <t xml:space="preserve">- Działalność usługowa </t>
    </r>
    <r>
      <rPr>
        <b/>
        <sz val="9"/>
        <color indexed="8"/>
        <rFont val="Arial"/>
        <family val="2"/>
        <charset val="238"/>
      </rPr>
      <t xml:space="preserve">rozdz.71095 </t>
    </r>
    <r>
      <rPr>
        <sz val="9"/>
        <color indexed="8"/>
        <rFont val="Arial"/>
        <family val="2"/>
        <charset val="238"/>
      </rPr>
      <t xml:space="preserve">- Pozostała działalność                                        Powiat Zduńskowolski </t>
    </r>
  </si>
  <si>
    <r>
      <rPr>
        <b/>
        <sz val="9"/>
        <color indexed="8"/>
        <rFont val="Arial"/>
        <family val="2"/>
        <charset val="238"/>
      </rPr>
      <t>dz. 750</t>
    </r>
    <r>
      <rPr>
        <sz val="9"/>
        <color indexed="8"/>
        <rFont val="Arial"/>
        <family val="2"/>
        <charset val="238"/>
      </rPr>
      <t xml:space="preserve"> Administracja publiczna </t>
    </r>
    <r>
      <rPr>
        <b/>
        <sz val="9"/>
        <color indexed="8"/>
        <rFont val="Arial"/>
        <family val="2"/>
        <charset val="238"/>
      </rPr>
      <t xml:space="preserve">rozdz. 75020 </t>
    </r>
    <r>
      <rPr>
        <sz val="9"/>
        <color indexed="8"/>
        <rFont val="Arial"/>
        <family val="2"/>
        <charset val="238"/>
      </rPr>
      <t>Starostwa powiatowe       Powiat Zduńskowolski</t>
    </r>
  </si>
  <si>
    <r>
      <rPr>
        <b/>
        <sz val="9"/>
        <color indexed="8"/>
        <rFont val="Arial"/>
        <family val="2"/>
        <charset val="238"/>
      </rPr>
      <t>dz. 801</t>
    </r>
    <r>
      <rPr>
        <sz val="9"/>
        <color indexed="8"/>
        <rFont val="Arial"/>
        <family val="2"/>
        <charset val="238"/>
      </rPr>
      <t xml:space="preserve"> -Oświata i wychowanie </t>
    </r>
    <r>
      <rPr>
        <b/>
        <sz val="9"/>
        <color indexed="8"/>
        <rFont val="Arial"/>
        <family val="2"/>
        <charset val="238"/>
      </rPr>
      <t>rozdz.80195</t>
    </r>
    <r>
      <rPr>
        <sz val="9"/>
        <color indexed="8"/>
        <rFont val="Arial"/>
        <family val="2"/>
        <charset val="238"/>
      </rPr>
      <t xml:space="preserve"> - Pozostała działalność Powiat Zduńskowolski</t>
    </r>
  </si>
  <si>
    <r>
      <rPr>
        <b/>
        <sz val="9"/>
        <color indexed="8"/>
        <rFont val="Arial"/>
        <family val="2"/>
        <charset val="238"/>
      </rPr>
      <t>dz. 851</t>
    </r>
    <r>
      <rPr>
        <sz val="9"/>
        <color indexed="8"/>
        <rFont val="Arial"/>
        <family val="2"/>
        <charset val="238"/>
      </rPr>
      <t xml:space="preserve"> -Ochrona zdrowia </t>
    </r>
    <r>
      <rPr>
        <b/>
        <sz val="9"/>
        <color indexed="8"/>
        <rFont val="Arial"/>
        <family val="2"/>
        <charset val="238"/>
      </rPr>
      <t>rozdz.85111</t>
    </r>
    <r>
      <rPr>
        <sz val="9"/>
        <color indexed="8"/>
        <rFont val="Arial"/>
        <family val="2"/>
        <charset val="238"/>
      </rPr>
      <t xml:space="preserve"> - Szpitale ogólne  Powiat Zduńskowolski</t>
    </r>
  </si>
  <si>
    <t>OGÓŁEM</t>
  </si>
  <si>
    <t xml:space="preserve">RADY POWIATU ZDUŃSKOWOLSKIEGO  </t>
  </si>
  <si>
    <t>1. Zakup sprzętu kwaterunkowego i gospodarczego, uzbrojenia, techniki specjalnej, informatycznego, elektronicznego i łączności, szkoleniowego, transportowego oraz medycznego</t>
  </si>
  <si>
    <t>2008 /2014</t>
  </si>
  <si>
    <r>
      <rPr>
        <b/>
        <sz val="9"/>
        <color indexed="8"/>
        <rFont val="Arial"/>
        <family val="2"/>
        <charset val="238"/>
      </rPr>
      <t>dz.600</t>
    </r>
    <r>
      <rPr>
        <sz val="9"/>
        <color indexed="8"/>
        <rFont val="Arial"/>
        <family val="2"/>
        <charset val="238"/>
      </rPr>
      <t xml:space="preserve">- Transport i łączność </t>
    </r>
    <r>
      <rPr>
        <b/>
        <sz val="9"/>
        <color indexed="8"/>
        <rFont val="Arial"/>
        <family val="2"/>
        <charset val="238"/>
      </rPr>
      <t>rozdz.60014</t>
    </r>
    <r>
      <rPr>
        <sz val="9"/>
        <color indexed="8"/>
        <rFont val="Arial"/>
        <family val="2"/>
        <charset val="238"/>
      </rPr>
      <t xml:space="preserve"> - Drogi publiczne powiatowe                                        Powiat Zduńskowolski -lider projektu pozostali partnerzy: Powiat Łaski, Miasto Zduńska Wola, Gmina Zapolice, Gmina Zduńska Wola, Gmina Widawa</t>
    </r>
  </si>
  <si>
    <t>ZAŁĄCZNIK NR 4</t>
  </si>
  <si>
    <t>do UCHWAŁY NR ………………………….</t>
  </si>
  <si>
    <t>z dnia …………………………………………</t>
  </si>
  <si>
    <t>nakłady planowane w 2012 roku</t>
  </si>
  <si>
    <t>2. Przebudowa ulicy Karsznickiej - droga powiatowa w Zduńskiej Woli</t>
  </si>
  <si>
    <t>3. Przebudowa ciągu komunikacyjnego Wiejska - Kacza - Prosta</t>
  </si>
  <si>
    <t>4. Rozbudowa ulicy Zielonej na odcinku od ul. Dąbrowskiego do ul. Kilińskiego</t>
  </si>
  <si>
    <t>2012 / 2012</t>
  </si>
  <si>
    <t xml:space="preserve">2012 / 2012 </t>
  </si>
  <si>
    <t>5. Przebudowa drogi gminnej Ostrówek - Karsznice odcinek od skrzyżowania z drogą krajową nr 13 w m. Ostrówek do skrzyżowania z ul. Kolejową w m. Karsznice - Etap I od km 0+025  do km 0+960,12''</t>
  </si>
  <si>
    <t>2. Zakup zestawów komputerowych na potrzeby Starostwa Powiatowego</t>
  </si>
  <si>
    <r>
      <rPr>
        <b/>
        <sz val="9"/>
        <color indexed="8"/>
        <rFont val="Arial"/>
        <family val="2"/>
        <charset val="238"/>
      </rPr>
      <t>dz.754-</t>
    </r>
    <r>
      <rPr>
        <sz val="9"/>
        <color indexed="8"/>
        <rFont val="Arial"/>
        <family val="2"/>
        <charset val="238"/>
      </rPr>
      <t xml:space="preserve"> Bezpieczeństwo publiczne i ochrona przeciwpozarowa                    </t>
    </r>
    <r>
      <rPr>
        <b/>
        <sz val="9"/>
        <color indexed="8"/>
        <rFont val="Arial"/>
        <family val="2"/>
        <charset val="238"/>
      </rPr>
      <t>rozdz. 75411-</t>
    </r>
    <r>
      <rPr>
        <sz val="9"/>
        <color indexed="8"/>
        <rFont val="Arial"/>
        <family val="2"/>
        <charset val="238"/>
      </rPr>
      <t xml:space="preserve"> Komendy powiatowe Państwowej Straży Pożarnej Komenda Powiatowa Państwowej Straży Pożarnej</t>
    </r>
  </si>
  <si>
    <r>
      <rPr>
        <b/>
        <sz val="9"/>
        <color indexed="8"/>
        <rFont val="Arial"/>
        <family val="2"/>
        <charset val="238"/>
      </rPr>
      <t>dz. 754-</t>
    </r>
    <r>
      <rPr>
        <sz val="9"/>
        <color indexed="8"/>
        <rFont val="Arial"/>
        <family val="2"/>
        <charset val="238"/>
      </rPr>
      <t xml:space="preserve"> Bezpieczeństwo publiczne i ochrona przeciwpożarowa                  </t>
    </r>
    <r>
      <rPr>
        <b/>
        <sz val="9"/>
        <color indexed="8"/>
        <rFont val="Arial"/>
        <family val="2"/>
        <charset val="238"/>
      </rPr>
      <t>rozdz. 75495-</t>
    </r>
    <r>
      <rPr>
        <sz val="9"/>
        <color indexed="8"/>
        <rFont val="Arial"/>
        <family val="2"/>
        <charset val="238"/>
      </rPr>
      <t xml:space="preserve"> Pozostała działalność</t>
    </r>
  </si>
  <si>
    <t>Obnizenie zużycia energii w budynkach użytecznosci publicznej powiatu zduńskowolskiego, z tego: 1.Termomodernizacja budynków szkół ponadgimnazjalnychprowadzących kształcenie zawodowe w Zduńskiej Woli</t>
  </si>
  <si>
    <r>
      <rPr>
        <b/>
        <sz val="9"/>
        <color indexed="8"/>
        <rFont val="Arial"/>
        <family val="2"/>
        <charset val="238"/>
      </rPr>
      <t xml:space="preserve">dz. 854- </t>
    </r>
    <r>
      <rPr>
        <sz val="9"/>
        <color indexed="8"/>
        <rFont val="Arial"/>
        <family val="2"/>
        <charset val="238"/>
      </rPr>
      <t xml:space="preserve">Edukacyjna opieka wychowawcza                                                      </t>
    </r>
    <r>
      <rPr>
        <b/>
        <sz val="9"/>
        <color indexed="8"/>
        <rFont val="Arial"/>
        <family val="2"/>
        <charset val="238"/>
      </rPr>
      <t xml:space="preserve">rozdz. 85495- </t>
    </r>
    <r>
      <rPr>
        <sz val="9"/>
        <color indexed="8"/>
        <rFont val="Arial"/>
        <family val="2"/>
        <charset val="238"/>
      </rPr>
      <t>Pozostała działalność                                      Powiat Zduńskowolski</t>
    </r>
  </si>
  <si>
    <t>1. Budowa sceny letniej i zimowej na terenie PMOS w Zduńskiej Woli</t>
  </si>
  <si>
    <t>2. Budowa letniej sceny artystycznej na terenie PMOS w Zduńskiej Woli</t>
  </si>
  <si>
    <r>
      <rPr>
        <b/>
        <sz val="9"/>
        <color indexed="8"/>
        <rFont val="Arial"/>
        <family val="2"/>
        <charset val="238"/>
      </rPr>
      <t>dz. 900-</t>
    </r>
    <r>
      <rPr>
        <sz val="9"/>
        <color indexed="8"/>
        <rFont val="Arial"/>
        <family val="2"/>
        <charset val="238"/>
      </rPr>
      <t xml:space="preserve"> Gospodarka komunalna i ochrona środowiska                                </t>
    </r>
    <r>
      <rPr>
        <b/>
        <sz val="9"/>
        <color indexed="8"/>
        <rFont val="Arial"/>
        <family val="2"/>
        <charset val="238"/>
      </rPr>
      <t xml:space="preserve"> rozdz. 90095-</t>
    </r>
    <r>
      <rPr>
        <sz val="9"/>
        <color indexed="8"/>
        <rFont val="Arial"/>
        <family val="2"/>
        <charset val="238"/>
      </rPr>
      <t xml:space="preserve"> Pozostała działalność</t>
    </r>
  </si>
  <si>
    <t>1. Program zarządzania energią w budynkach użyteczności publicznej Powiatu Zduńskowolskiego</t>
  </si>
  <si>
    <t>1. Zakup i montaż centrali telefonicznej na potrzeby Starostwa Powiatowego</t>
  </si>
  <si>
    <t>1. Dofinansowanie budowy parkingu dla Komendy Powiatowej Policji w Zduńskiej Woli</t>
  </si>
  <si>
    <t>1. Dotacja dla SPZOZ w Zduńskiej Woli na wykonanie dokumentacji technicznej na zadanie "Przebudowa i rozbudowa SPZOZ"</t>
  </si>
  <si>
    <t xml:space="preserve">2. Dotacja dla SPZOZ w Zduńskiej Woli na informatyzację </t>
  </si>
  <si>
    <t xml:space="preserve">3. Dotacja dla SPZOZ w Zduńskiej Woli na zakup aparatu RTG </t>
  </si>
  <si>
    <t>PLAN NAKŁADÓW INWESTYCYJNYCH NA ROK 2012</t>
  </si>
  <si>
    <t>6. Droga powiatowa Nr 3715 E o długości 5 000 mb na odcinku od drogi wojewódzkiej Nr 473 do granicy lasu (ul. Przedmieście Grabowiny) oraz na odcinku od skrzyżowania przy szkole podstawowej do skrzyżowania przy OSP w m. Prusinowice - Borki Prusinowskie</t>
  </si>
  <si>
    <t>2012 / 2017</t>
  </si>
  <si>
    <r>
      <rPr>
        <b/>
        <sz val="9"/>
        <color indexed="8"/>
        <rFont val="Arial"/>
        <family val="2"/>
        <charset val="238"/>
      </rPr>
      <t>dz. 900-</t>
    </r>
    <r>
      <rPr>
        <sz val="9"/>
        <color indexed="8"/>
        <rFont val="Arial"/>
        <family val="2"/>
        <charset val="238"/>
      </rPr>
      <t xml:space="preserve"> Gospodarka komunalna i ochrona środowiska                                </t>
    </r>
    <r>
      <rPr>
        <b/>
        <sz val="9"/>
        <color indexed="8"/>
        <rFont val="Arial"/>
        <family val="2"/>
        <charset val="238"/>
      </rPr>
      <t xml:space="preserve"> rozdz. 90095-</t>
    </r>
    <r>
      <rPr>
        <sz val="9"/>
        <color indexed="8"/>
        <rFont val="Arial"/>
        <family val="2"/>
        <charset val="238"/>
      </rPr>
      <t xml:space="preserve"> Pozostała działalność                                  Powiat Zduńskowolski</t>
    </r>
  </si>
  <si>
    <t>1. Zakup zestawów komputerowych na potrzeby Starostwa Powiatowego</t>
  </si>
  <si>
    <r>
      <rPr>
        <b/>
        <sz val="9"/>
        <color indexed="8"/>
        <rFont val="Arial"/>
        <family val="2"/>
        <charset val="238"/>
      </rPr>
      <t>dz. 853</t>
    </r>
    <r>
      <rPr>
        <sz val="9"/>
        <color indexed="8"/>
        <rFont val="Arial"/>
        <family val="2"/>
        <charset val="238"/>
      </rPr>
      <t xml:space="preserve"> - Pozostałe zadania               w zakresie polityki społecznej </t>
    </r>
    <r>
      <rPr>
        <b/>
        <sz val="9"/>
        <color indexed="8"/>
        <rFont val="Arial"/>
        <family val="2"/>
        <charset val="238"/>
      </rPr>
      <t>rozdz.85395</t>
    </r>
    <r>
      <rPr>
        <sz val="9"/>
        <color indexed="8"/>
        <rFont val="Arial"/>
        <family val="2"/>
        <charset val="238"/>
      </rPr>
      <t xml:space="preserve"> - Pozostała działalność  Powiat Zduńskowolski</t>
    </r>
  </si>
  <si>
    <t>2013 / 2015</t>
  </si>
  <si>
    <t>2012 / 2015</t>
  </si>
  <si>
    <t>1. Wyznaczenie miejskiego obszaru funkcjonalnego o charakterze transportowo- przemysłowym na terenie Powiatu Zduńskowolskiego i Powiatu Łaskiego wokół węzła drogi ekspresowej S8 Zduńska Wola Karsznice oraz magistrali kolejowej Śląsk- Porty</t>
  </si>
  <si>
    <t>1. Zakup sprzętu elektronicznego i łączności, informatycznego w tym oprogramowania i licencji, transportowego, pływającego, uzbrojenia, techniki specjalnej, kwaterunkowego i gospodarczego, szkoleniowego i sportowego, medycznego oraz pozostałego</t>
  </si>
  <si>
    <t>Rady Powiatu Zduńskowolskiego</t>
  </si>
  <si>
    <t>Załącznik Nr 4</t>
  </si>
  <si>
    <r>
      <t xml:space="preserve">dz. </t>
    </r>
    <r>
      <rPr>
        <b/>
        <sz val="9"/>
        <color indexed="8"/>
        <rFont val="Arial"/>
        <family val="2"/>
        <charset val="238"/>
      </rPr>
      <t>926</t>
    </r>
    <r>
      <rPr>
        <sz val="9"/>
        <color indexed="8"/>
        <rFont val="Arial"/>
        <family val="2"/>
        <charset val="238"/>
      </rPr>
      <t xml:space="preserve"> -Kultura fizyczna i sport                                     rozdz. </t>
    </r>
    <r>
      <rPr>
        <b/>
        <sz val="9"/>
        <color indexed="8"/>
        <rFont val="Arial"/>
        <family val="2"/>
        <charset val="238"/>
      </rPr>
      <t>92695</t>
    </r>
    <r>
      <rPr>
        <sz val="9"/>
        <color indexed="8"/>
        <rFont val="Arial"/>
        <family val="2"/>
        <charset val="238"/>
      </rPr>
      <t xml:space="preserve"> - Pozostała działalność  Powiat Zduńskowolski</t>
    </r>
  </si>
  <si>
    <t>2012 / 2016</t>
  </si>
  <si>
    <t>środki, o których mowa w art.. 5 ust. 1 pkt 2 i 3 ustawy o finansach publicznych</t>
  </si>
  <si>
    <t>PLAN NAKŁADÓW INWESTYCYJNYCH NA ROK 2015</t>
  </si>
  <si>
    <t xml:space="preserve">1. Przebudowa ulicy Widawskiej nr 4932E wraz ze skrzyżowaniem
 z ul. Piotrkowską w Szadku
</t>
  </si>
  <si>
    <t>2. Przebudowa drogi powiatowej Nr 4906E na odcinku Janiszewice - Wymysłów- Gajewniki – etap II</t>
  </si>
  <si>
    <t>4. Przebudowa drogi gminnej w miejscowości Czechy Gmina Zduńska Wola – Poprawa bezpieczeństwa w ruchu kołowym dla mieszkańców Gminy Zduńska Wola</t>
  </si>
  <si>
    <t>2015 / 2015</t>
  </si>
  <si>
    <t>5. Przebudowa drogi gminnej Nr 119001E Beleń – Strońsko, gmina Zapolice</t>
  </si>
  <si>
    <t>1. Wniesienie wkładu do Zduńskowolskiego Szpitala Powiatowego Spółka z o. o</t>
  </si>
  <si>
    <t>3. e- Szpital- kompleksowa informatyzacja Zduńskowolskiego Szpitala Powiatowego Sp. z o.o.</t>
  </si>
  <si>
    <t>1. Zakup pralnico- wirówki</t>
  </si>
  <si>
    <r>
      <rPr>
        <b/>
        <sz val="9"/>
        <color indexed="8"/>
        <rFont val="Arial"/>
        <family val="2"/>
        <charset val="238"/>
      </rPr>
      <t>dz. 852</t>
    </r>
    <r>
      <rPr>
        <sz val="9"/>
        <color indexed="8"/>
        <rFont val="Arial"/>
        <family val="2"/>
        <charset val="238"/>
      </rPr>
      <t xml:space="preserve"> -Pomoc społeczna</t>
    </r>
    <r>
      <rPr>
        <b/>
        <sz val="9"/>
        <color indexed="8"/>
        <rFont val="Arial"/>
        <family val="2"/>
        <charset val="238"/>
      </rPr>
      <t xml:space="preserve"> rozdz.85202</t>
    </r>
    <r>
      <rPr>
        <sz val="9"/>
        <color indexed="8"/>
        <rFont val="Arial"/>
        <family val="2"/>
        <charset val="238"/>
      </rPr>
      <t xml:space="preserve"> - Domy pomocy społecznej Dom Pomocy Społecznej w Zduńskiej Woli</t>
    </r>
  </si>
  <si>
    <t>1. Termomodernizacja Schroniska Młodzieżowego i budynku administracyjno-socjalnego Powiatowego Międzyszkolnego Ośrodka Sportowego w Zduńskiej Woli</t>
  </si>
  <si>
    <t>2. Kompleksowa termomodernizacja budynków Domu Pomocy Społecznej w Przatówku</t>
  </si>
  <si>
    <t>1. Projekt Arka- rewitalizacja terenu byłej siedziby Komendy Powiatowej Policji w Zduńskiej Woli na potrzeby funkcjonowania instytucji pomocy społecznej w powiecie zduńskowolskim</t>
  </si>
  <si>
    <t>2011 / 2015</t>
  </si>
  <si>
    <t>nakłady planowane w 2015 roku</t>
  </si>
  <si>
    <r>
      <rPr>
        <b/>
        <sz val="9"/>
        <rFont val="Arial"/>
        <family val="2"/>
        <charset val="238"/>
      </rPr>
      <t>dz. 852</t>
    </r>
    <r>
      <rPr>
        <sz val="9"/>
        <rFont val="Arial"/>
        <family val="2"/>
        <charset val="238"/>
      </rPr>
      <t xml:space="preserve"> -Pomoc społeczna </t>
    </r>
    <r>
      <rPr>
        <b/>
        <sz val="9"/>
        <rFont val="Arial"/>
        <family val="2"/>
        <charset val="238"/>
      </rPr>
      <t xml:space="preserve">rozdz.85295- </t>
    </r>
    <r>
      <rPr>
        <sz val="9"/>
        <rFont val="Arial"/>
        <family val="2"/>
        <charset val="238"/>
      </rPr>
      <t>Pozostała działalność Powiat Zduńskowolski</t>
    </r>
  </si>
  <si>
    <r>
      <rPr>
        <b/>
        <sz val="9"/>
        <rFont val="Arial"/>
        <family val="2"/>
        <charset val="238"/>
      </rPr>
      <t>dz. 853</t>
    </r>
    <r>
      <rPr>
        <sz val="9"/>
        <rFont val="Arial"/>
        <family val="2"/>
        <charset val="238"/>
      </rPr>
      <t xml:space="preserve"> - Pozostałe zadania               w zakresie polityki społecznej </t>
    </r>
    <r>
      <rPr>
        <b/>
        <sz val="9"/>
        <rFont val="Arial"/>
        <family val="2"/>
        <charset val="238"/>
      </rPr>
      <t>rozdz.85333</t>
    </r>
    <r>
      <rPr>
        <sz val="9"/>
        <rFont val="Arial"/>
        <family val="2"/>
        <charset val="238"/>
      </rPr>
      <t xml:space="preserve"> - Powiatowe urzędy pracy  Powiatowy Urząd Pracy            w Zduńskiej Woli</t>
    </r>
  </si>
  <si>
    <r>
      <rPr>
        <b/>
        <sz val="9"/>
        <rFont val="Arial"/>
        <family val="2"/>
        <charset val="238"/>
      </rPr>
      <t>dz.754-</t>
    </r>
    <r>
      <rPr>
        <sz val="9"/>
        <rFont val="Arial"/>
        <family val="2"/>
        <charset val="238"/>
      </rPr>
      <t xml:space="preserve"> Bezpieczeństwo publiczne    i ochrona przeciwpozarowa                    </t>
    </r>
    <r>
      <rPr>
        <b/>
        <sz val="9"/>
        <rFont val="Arial"/>
        <family val="2"/>
        <charset val="238"/>
      </rPr>
      <t>rozdz. 75495-</t>
    </r>
    <r>
      <rPr>
        <sz val="9"/>
        <rFont val="Arial"/>
        <family val="2"/>
        <charset val="238"/>
      </rPr>
      <t xml:space="preserve"> Pozostała działalność                                         Powiat Zduńskowolski</t>
    </r>
  </si>
  <si>
    <t>1.Zakup i instalacja systemu monitoringu wizyjnego</t>
  </si>
  <si>
    <t>3. Przebudowa drogi powiatowej Nr 4917E Rembieszów-Branica- Ptaszkowice, odcinek III Ptaszkowice- granica powiatu</t>
  </si>
  <si>
    <t>1. Przekazanie na Fundusz Wsparcia Państwowej Straży Pożarnej dofinansowania na zakupu testera do badania masek aparatów oddechowych wraz z niezbędnym oprzyrządowaniem na potrzeby Komendy Powiatowej Państwowej Straży Pożarnej w Zduńskiej Woli</t>
  </si>
  <si>
    <t>2014 / 2015</t>
  </si>
  <si>
    <t>do Uchwały Nr III/29/15</t>
  </si>
  <si>
    <t>z dnia 16 stycznia 2015 r.</t>
  </si>
  <si>
    <r>
      <rPr>
        <b/>
        <sz val="9"/>
        <color indexed="8"/>
        <rFont val="Arial"/>
        <family val="2"/>
        <charset val="238"/>
      </rPr>
      <t>dz. 710</t>
    </r>
    <r>
      <rPr>
        <sz val="9"/>
        <color indexed="8"/>
        <rFont val="Arial"/>
        <family val="2"/>
        <charset val="238"/>
      </rPr>
      <t xml:space="preserve"> Działalność usługowa </t>
    </r>
    <r>
      <rPr>
        <b/>
        <sz val="9"/>
        <color indexed="8"/>
        <rFont val="Arial"/>
        <family val="2"/>
        <charset val="238"/>
      </rPr>
      <t xml:space="preserve">rozdz. 71095 </t>
    </r>
    <r>
      <rPr>
        <sz val="9"/>
        <color indexed="8"/>
        <rFont val="Arial"/>
        <family val="2"/>
        <charset val="238"/>
      </rPr>
      <t>Pozostała działalność                                     Powiat Zduńskowolski</t>
    </r>
  </si>
  <si>
    <t>1. Zakup aplikacji do świadczenia usług internetowych poprzez Geoportal oraz aplikacji do obsługi skanera cyfrowego na potrzeby Powiatowego Ośrodka Dokumentacji Geodezyjnej i Kartograficznej</t>
  </si>
  <si>
    <t>2013 / 2016</t>
  </si>
  <si>
    <t>2015 / 2016</t>
  </si>
  <si>
    <t>1.Modernizacja boisk do piłki nożnej oraz przebudowa budynku zaplecza Powiatowego Międzyszkolnego Ośrodka Sportowego w Zduńskiej Woli</t>
  </si>
  <si>
    <t>6. Zakup zamiatarki drogowej</t>
  </si>
  <si>
    <t>2. Zakup i objęcie akcji Łódzkiej Agencji Rozwoju Regionalnego S.A. z siedzibą w Łodzi</t>
  </si>
  <si>
    <t>4. Zakup ambulansu sanitarnego typu C wraz z zabudową medyczną i wyposażeniem</t>
  </si>
  <si>
    <t>2015 / 2018</t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</si>
  <si>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>rozdz. 80120</t>
    </r>
    <r>
      <rPr>
        <sz val="9"/>
        <rFont val="Arial"/>
        <family val="2"/>
        <charset val="238"/>
      </rPr>
      <t xml:space="preserve"> - Licea ogólnokształcące                                   Powiat Zduńskowolski</t>
    </r>
  </si>
  <si>
    <r>
      <rPr>
        <b/>
        <sz val="9"/>
        <color indexed="8"/>
        <rFont val="Arial"/>
        <family val="2"/>
        <charset val="238"/>
      </rPr>
      <t>dz.630-</t>
    </r>
    <r>
      <rPr>
        <sz val="9"/>
        <color indexed="8"/>
        <rFont val="Arial"/>
        <family val="2"/>
        <charset val="238"/>
      </rPr>
      <t xml:space="preserve"> Turystyka </t>
    </r>
    <r>
      <rPr>
        <b/>
        <sz val="9"/>
        <color indexed="8"/>
        <rFont val="Arial"/>
        <family val="2"/>
        <charset val="238"/>
      </rPr>
      <t>rozdz.63003 -</t>
    </r>
    <r>
      <rPr>
        <sz val="9"/>
        <color indexed="8"/>
        <rFont val="Arial"/>
        <family val="2"/>
        <charset val="238"/>
      </rPr>
      <t xml:space="preserve"> Zadania w zakresie upowszechaniania turystyki                                Powiat Zduńskowolski </t>
    </r>
  </si>
  <si>
    <t>1. Aktywna Dolina Rzeki Warty</t>
  </si>
  <si>
    <t>9. Przebudowa drogi powiatowej Nr 1765E 
we wsi Strońsko i 4916E na odcinku Strońsko- Zapolice</t>
  </si>
  <si>
    <t xml:space="preserve">10. Przebudowa drogi powiatowej Nr 4914E 
na odcinku Annopole Nowe- Zamłynie
</t>
  </si>
  <si>
    <t xml:space="preserve">11. Przebudowa drogi powiatowej Nr 4909E 
na odcinku Choszczewo- Krokocice- Lichawa
</t>
  </si>
  <si>
    <r>
      <rPr>
        <b/>
        <sz val="9"/>
        <rFont val="Arial"/>
        <family val="2"/>
        <charset val="238"/>
      </rPr>
      <t>dz.754-</t>
    </r>
    <r>
      <rPr>
        <sz val="9"/>
        <rFont val="Arial"/>
        <family val="2"/>
        <charset val="238"/>
      </rPr>
      <t xml:space="preserve"> Bezpieczeństwo publiczne    i ochrona przeciwpozarowa                    </t>
    </r>
    <r>
      <rPr>
        <b/>
        <sz val="9"/>
        <rFont val="Arial"/>
        <family val="2"/>
        <charset val="238"/>
      </rPr>
      <t>rozdz. 75495-</t>
    </r>
    <r>
      <rPr>
        <sz val="9"/>
        <rFont val="Arial"/>
        <family val="2"/>
        <charset val="238"/>
      </rPr>
      <t xml:space="preserve"> Pozostała działalność                                         Komenda Powiatowa Państwowej Straży Pożarnej</t>
    </r>
  </si>
  <si>
    <t>2. Zakup testera do badania masek aparatów oddechowych wraz z niezbędnym oprzyrządowaniem na potrzeby Komendy Powiatowej Państwowej Straży Pożarnej w Zduńskiej Woli</t>
  </si>
  <si>
    <t>1. Nowoczesny zawód w nowoczesnej szkole- modernizacja Zespołu Szkół w Zduńskiej Woli Karsznicach</t>
  </si>
  <si>
    <t xml:space="preserve">1. Zakup sprzętu pomiarowego 
i informatycznego oraz oprogramowania niezbędnego do zakładania i aktualizowania operatów ewidencji gruntów oraz prowadzenia spraw ochrony gruntów rolnych
</t>
  </si>
  <si>
    <r>
      <rPr>
        <b/>
        <sz val="9"/>
        <color indexed="8"/>
        <rFont val="Arial"/>
        <family val="2"/>
        <charset val="238"/>
      </rPr>
      <t>dz.70</t>
    </r>
    <r>
      <rPr>
        <sz val="9"/>
        <color indexed="8"/>
        <rFont val="Arial"/>
        <family val="2"/>
        <charset val="238"/>
      </rPr>
      <t xml:space="preserve">0- Gospodarka mieszkaniowa </t>
    </r>
    <r>
      <rPr>
        <b/>
        <sz val="9"/>
        <color indexed="8"/>
        <rFont val="Arial"/>
        <family val="2"/>
        <charset val="238"/>
      </rPr>
      <t>rozdz.70005</t>
    </r>
    <r>
      <rPr>
        <sz val="9"/>
        <color indexed="8"/>
        <rFont val="Arial"/>
        <family val="2"/>
        <charset val="238"/>
      </rPr>
      <t xml:space="preserve"> - Gospodarka gruntami i nieruchomościami                                         Powiat Zduńskowolski </t>
    </r>
  </si>
  <si>
    <t>1. Zakup przemysłowej maszyny myjąco- wyparzającej do naczyń na potrzeby Powiatowego Międzyszkolnego Ośrodka Sportowego w Zduńskiej Woli</t>
  </si>
  <si>
    <r>
      <rPr>
        <b/>
        <sz val="9"/>
        <color indexed="8"/>
        <rFont val="Arial"/>
        <family val="2"/>
        <charset val="238"/>
      </rPr>
      <t>dz. 854</t>
    </r>
    <r>
      <rPr>
        <sz val="9"/>
        <color indexed="8"/>
        <rFont val="Arial"/>
        <family val="2"/>
        <charset val="238"/>
      </rPr>
      <t xml:space="preserve"> -Edukacyjna opieka wychowawcza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rozdz. 85407 </t>
    </r>
    <r>
      <rPr>
        <sz val="9"/>
        <color indexed="8"/>
        <rFont val="Arial"/>
        <family val="2"/>
        <charset val="238"/>
      </rPr>
      <t>- Placówki wychowania pozaszkolnego         Powiatowe Centrum Kultury, Sportu i Rekreacji</t>
    </r>
  </si>
  <si>
    <t>2. Zakup głównego urządzenia sterującego-cyfrowy mikser 32-kanałowy na potrzeby Powiatowego Centrum Kultury, Sportu i Rekreacji  w Zduńskiej Woli</t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</si>
  <si>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>rozdz. 80130</t>
    </r>
    <r>
      <rPr>
        <sz val="9"/>
        <rFont val="Arial"/>
        <family val="2"/>
        <charset val="238"/>
      </rPr>
      <t xml:space="preserve"> - Szkoły zawodowe                                   Powiat Zduńskowolski</t>
    </r>
  </si>
  <si>
    <t>8.Zakup kosiarek bijakowych</t>
  </si>
  <si>
    <t xml:space="preserve">1. Rozbudowa Zespołu Szkół Specjalnych im. M. Grzegorzewskiej wraz z planem zagospodarowania terenu </t>
  </si>
  <si>
    <r>
      <rPr>
        <b/>
        <sz val="9"/>
        <rFont val="Arial"/>
        <family val="2"/>
        <charset val="238"/>
      </rPr>
      <t xml:space="preserve">dz. 801 </t>
    </r>
    <r>
      <rPr>
        <sz val="9"/>
        <rFont val="Arial"/>
        <family val="2"/>
        <charset val="238"/>
      </rPr>
      <t>-Oświata i wychowanie</t>
    </r>
    <r>
      <rPr>
        <b/>
        <sz val="9"/>
        <rFont val="Arial"/>
        <family val="2"/>
        <charset val="238"/>
      </rPr>
      <t xml:space="preserve"> rozdz. 80195</t>
    </r>
    <r>
      <rPr>
        <sz val="9"/>
        <rFont val="Arial"/>
        <family val="2"/>
        <charset val="238"/>
      </rPr>
      <t xml:space="preserve"> - Pozostała działalność                                        Powiat Zduńskowolski</t>
    </r>
  </si>
  <si>
    <t>1. Przekazanie na Fundusz Wsparcia Policji dofinansowania zakupu samochodu służbowego KIA Ceed na potrzeby Komendy Powiatowej Policji w Zduńskiej Woli</t>
  </si>
  <si>
    <t>3. Program zarządzania energią w budynkach użyteczności publicznej Powiatu Zduńskowolskiego - Etap II</t>
  </si>
  <si>
    <t>1. Zakup pierwszego wyposażenia dla Środowiskowego Domu Samopomocy w Zduńskiej Woli ul. Dąbrowskiego 15</t>
  </si>
  <si>
    <r>
      <rPr>
        <b/>
        <sz val="9"/>
        <rFont val="Arial"/>
        <family val="2"/>
        <charset val="238"/>
      </rPr>
      <t>dz. 852</t>
    </r>
    <r>
      <rPr>
        <sz val="9"/>
        <rFont val="Arial"/>
        <family val="2"/>
        <charset val="238"/>
      </rPr>
      <t xml:space="preserve"> -Pomoc społeczna</t>
    </r>
    <r>
      <rPr>
        <b/>
        <sz val="9"/>
        <rFont val="Arial"/>
        <family val="2"/>
        <charset val="238"/>
      </rPr>
      <t xml:space="preserve"> rozdz.85203</t>
    </r>
    <r>
      <rPr>
        <sz val="9"/>
        <rFont val="Arial"/>
        <family val="2"/>
        <charset val="238"/>
      </rPr>
      <t xml:space="preserve"> - Ośrodki wsparcia      Powiat Zduńskowolski</t>
    </r>
  </si>
  <si>
    <r>
      <rPr>
        <b/>
        <sz val="9"/>
        <rFont val="Arial"/>
        <family val="2"/>
        <charset val="238"/>
      </rPr>
      <t>dz. 852</t>
    </r>
    <r>
      <rPr>
        <sz val="9"/>
        <rFont val="Arial"/>
        <family val="2"/>
        <charset val="238"/>
      </rPr>
      <t xml:space="preserve"> -Pomoc społeczna</t>
    </r>
    <r>
      <rPr>
        <b/>
        <sz val="9"/>
        <rFont val="Arial"/>
        <family val="2"/>
        <charset val="238"/>
      </rPr>
      <t xml:space="preserve"> rozdz.85220</t>
    </r>
    <r>
      <rPr>
        <sz val="9"/>
        <rFont val="Arial"/>
        <family val="2"/>
        <charset val="238"/>
      </rPr>
      <t xml:space="preserve"> Jednostki specjalistycznego poradnictwa, mieszkania chronione i ośrodki interwencji kryzysowej                             Powiat Zduńskowolski</t>
    </r>
  </si>
  <si>
    <t>1. Pierwsze wyposażenie dla Ośrodka Interwencji Kryzysowej w Zduńskiej Woli</t>
  </si>
  <si>
    <t>13. Miejski Obszar Funkcjonalny Zduńska Wola- Karsznice- budowa łącznika z drogą ekspresową S8 na terenie powiatu zduńskowolskiego i powiatu łaskiego</t>
  </si>
  <si>
    <t xml:space="preserve">1. Budowa kompleksu lekkoatletycznego przy II Liceum Ogólnokształcącym 
w Zduńskiej Woli, wariant bieżnia prosta- treningowy, w ramach  projektu 
pn.: Powiatowy  Orlik lekkoatletyczny w Zduńskiej Woli
</t>
  </si>
  <si>
    <t xml:space="preserve">12. Przebudowa ciągu komunikacyjnego Wiejska- Kacza- Prosta w Zduńskiej Woli 
w zakresie ul. Wiejskiej wraz z przebudową skrzyżowania ul. Wiejskiej 
z drogą gminną we wsi Czechy
</t>
  </si>
  <si>
    <t>2. Dokapitalizowanie Zduńskowolskiego Szpitala Powiatowego Sp. z o.o.</t>
  </si>
  <si>
    <t>Załącznik Nr 2</t>
  </si>
  <si>
    <t>2. Zakup zasilacza awaryjnego UPS na potrzeby Wydziału Geodezji, Kartografii        i Katastru</t>
  </si>
  <si>
    <t>14. Przebudowa drogi powiatowej Nr 4914E 
we wsi Annopole Nowe</t>
  </si>
  <si>
    <t>7. Remont                             ul. Kilińskiego              w Zduńskiej Woli, 
na odcinku od               ul. Łódzkiej do                 ul. Szadkowskiej</t>
  </si>
  <si>
    <t>3. Wyznaczenie miejskiego obszaru funkcjonalnego o charakterze transportowo- przemysłowym na terenie Powiatu Zduńskowolskiego i Powiatu Łaskiego wokół węzła drogi ekspresowej S8 Zduńska Wola Karsznice oraz magistrali kolejowej Śląsk- Porty</t>
  </si>
  <si>
    <t>*1 269 241</t>
  </si>
  <si>
    <t>* w ramach oznaczonej kwoty dofinansowania- kwota 652 118 zł zrefundowana zostanie w roku 2016.</t>
  </si>
  <si>
    <t>do Uchwały Nr XIII/116/15</t>
  </si>
  <si>
    <t xml:space="preserve">z dnia 23 grudnia 2015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</si>
</sst>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sz val="10"/>
      <name val="Czcionka tekstu podstawowego"/>
      <charset val="238"/>
    </font>
    <font>
      <sz val="8"/>
      <name val="Arial CE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2" fillId="0" borderId="0" xfId="0" applyFont="1"/>
    <xf numFmtId="2" fontId="13" fillId="0" borderId="1" xfId="0" applyNumberFormat="1" applyFont="1" applyBorder="1" applyAlignment="1">
      <alignment wrapText="1"/>
    </xf>
    <xf numFmtId="2" fontId="13" fillId="0" borderId="2" xfId="0" applyNumberFormat="1" applyFont="1" applyBorder="1" applyAlignment="1">
      <alignment wrapText="1"/>
    </xf>
    <xf numFmtId="3" fontId="13" fillId="0" borderId="2" xfId="0" applyNumberFormat="1" applyFont="1" applyBorder="1" applyAlignment="1">
      <alignment wrapText="1"/>
    </xf>
    <xf numFmtId="2" fontId="13" fillId="2" borderId="2" xfId="0" applyNumberFormat="1" applyFont="1" applyFill="1" applyBorder="1" applyAlignment="1">
      <alignment wrapText="1"/>
    </xf>
    <xf numFmtId="2" fontId="13" fillId="0" borderId="3" xfId="0" applyNumberFormat="1" applyFont="1" applyBorder="1" applyAlignment="1">
      <alignment wrapText="1"/>
    </xf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2" fontId="13" fillId="0" borderId="9" xfId="0" applyNumberFormat="1" applyFont="1" applyBorder="1" applyAlignment="1">
      <alignment wrapText="1"/>
    </xf>
    <xf numFmtId="3" fontId="13" fillId="0" borderId="10" xfId="0" applyNumberFormat="1" applyFont="1" applyBorder="1" applyAlignment="1">
      <alignment wrapText="1"/>
    </xf>
    <xf numFmtId="2" fontId="13" fillId="0" borderId="11" xfId="0" applyNumberFormat="1" applyFont="1" applyBorder="1" applyAlignment="1">
      <alignment wrapText="1"/>
    </xf>
    <xf numFmtId="2" fontId="14" fillId="0" borderId="12" xfId="0" applyNumberFormat="1" applyFont="1" applyBorder="1" applyAlignment="1">
      <alignment wrapText="1"/>
    </xf>
    <xf numFmtId="2" fontId="14" fillId="0" borderId="13" xfId="0" applyNumberFormat="1" applyFont="1" applyBorder="1" applyAlignment="1">
      <alignment wrapText="1"/>
    </xf>
    <xf numFmtId="2" fontId="14" fillId="0" borderId="14" xfId="0" applyNumberFormat="1" applyFont="1" applyBorder="1" applyAlignment="1">
      <alignment wrapText="1"/>
    </xf>
    <xf numFmtId="2" fontId="14" fillId="0" borderId="15" xfId="0" applyNumberFormat="1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2" fontId="14" fillId="0" borderId="17" xfId="0" applyNumberFormat="1" applyFont="1" applyBorder="1" applyAlignment="1">
      <alignment wrapText="1"/>
    </xf>
    <xf numFmtId="2" fontId="13" fillId="0" borderId="18" xfId="0" applyNumberFormat="1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1" fontId="13" fillId="0" borderId="19" xfId="0" applyNumberFormat="1" applyFont="1" applyBorder="1" applyAlignment="1">
      <alignment horizontal="center" wrapText="1"/>
    </xf>
    <xf numFmtId="1" fontId="13" fillId="0" borderId="20" xfId="0" applyNumberFormat="1" applyFont="1" applyBorder="1" applyAlignment="1">
      <alignment horizontal="center" wrapText="1"/>
    </xf>
    <xf numFmtId="1" fontId="13" fillId="0" borderId="21" xfId="0" applyNumberFormat="1" applyFont="1" applyBorder="1" applyAlignment="1">
      <alignment horizontal="center" wrapText="1"/>
    </xf>
    <xf numFmtId="0" fontId="15" fillId="0" borderId="0" xfId="0" applyFont="1"/>
    <xf numFmtId="2" fontId="13" fillId="2" borderId="3" xfId="0" applyNumberFormat="1" applyFont="1" applyFill="1" applyBorder="1" applyAlignment="1">
      <alignment wrapText="1"/>
    </xf>
    <xf numFmtId="3" fontId="13" fillId="0" borderId="3" xfId="0" applyNumberFormat="1" applyFont="1" applyBorder="1" applyAlignment="1">
      <alignment wrapText="1"/>
    </xf>
    <xf numFmtId="3" fontId="13" fillId="0" borderId="22" xfId="0" applyNumberFormat="1" applyFont="1" applyBorder="1" applyAlignment="1">
      <alignment wrapText="1"/>
    </xf>
    <xf numFmtId="2" fontId="13" fillId="0" borderId="23" xfId="0" applyNumberFormat="1" applyFont="1" applyBorder="1" applyAlignment="1">
      <alignment wrapText="1"/>
    </xf>
    <xf numFmtId="3" fontId="13" fillId="0" borderId="23" xfId="0" applyNumberFormat="1" applyFont="1" applyBorder="1" applyAlignment="1">
      <alignment wrapText="1"/>
    </xf>
    <xf numFmtId="2" fontId="13" fillId="0" borderId="24" xfId="0" applyNumberFormat="1" applyFont="1" applyBorder="1" applyAlignment="1">
      <alignment wrapText="1"/>
    </xf>
    <xf numFmtId="2" fontId="13" fillId="0" borderId="25" xfId="0" applyNumberFormat="1" applyFont="1" applyBorder="1" applyAlignment="1">
      <alignment wrapText="1"/>
    </xf>
    <xf numFmtId="3" fontId="13" fillId="0" borderId="25" xfId="0" applyNumberFormat="1" applyFont="1" applyBorder="1" applyAlignment="1">
      <alignment wrapText="1"/>
    </xf>
    <xf numFmtId="3" fontId="13" fillId="0" borderId="26" xfId="0" applyNumberFormat="1" applyFont="1" applyBorder="1" applyAlignment="1">
      <alignment wrapText="1"/>
    </xf>
    <xf numFmtId="3" fontId="13" fillId="0" borderId="27" xfId="0" applyNumberFormat="1" applyFont="1" applyBorder="1" applyAlignment="1">
      <alignment wrapText="1"/>
    </xf>
    <xf numFmtId="2" fontId="13" fillId="0" borderId="28" xfId="0" applyNumberFormat="1" applyFont="1" applyBorder="1" applyAlignment="1">
      <alignment wrapText="1"/>
    </xf>
    <xf numFmtId="2" fontId="13" fillId="0" borderId="16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4" fillId="3" borderId="29" xfId="0" applyNumberFormat="1" applyFont="1" applyFill="1" applyBorder="1" applyAlignment="1">
      <alignment wrapText="1"/>
    </xf>
    <xf numFmtId="0" fontId="0" fillId="0" borderId="2" xfId="0" applyBorder="1"/>
    <xf numFmtId="0" fontId="16" fillId="0" borderId="0" xfId="0" applyFont="1"/>
    <xf numFmtId="2" fontId="3" fillId="0" borderId="2" xfId="0" applyNumberFormat="1" applyFont="1" applyBorder="1" applyAlignment="1">
      <alignment wrapText="1"/>
    </xf>
    <xf numFmtId="3" fontId="0" fillId="0" borderId="0" xfId="0" applyNumberFormat="1"/>
    <xf numFmtId="1" fontId="13" fillId="0" borderId="30" xfId="0" applyNumberFormat="1" applyFont="1" applyBorder="1" applyAlignment="1">
      <alignment horizontal="center" wrapText="1"/>
    </xf>
    <xf numFmtId="1" fontId="13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ill="1"/>
    <xf numFmtId="1" fontId="13" fillId="0" borderId="31" xfId="0" applyNumberFormat="1" applyFont="1" applyBorder="1" applyAlignment="1">
      <alignment horizontal="center" wrapText="1"/>
    </xf>
    <xf numFmtId="3" fontId="14" fillId="3" borderId="16" xfId="0" applyNumberFormat="1" applyFont="1" applyFill="1" applyBorder="1" applyAlignment="1">
      <alignment wrapText="1"/>
    </xf>
    <xf numFmtId="3" fontId="14" fillId="3" borderId="17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wrapText="1"/>
    </xf>
    <xf numFmtId="0" fontId="17" fillId="0" borderId="0" xfId="0" applyFont="1"/>
    <xf numFmtId="3" fontId="13" fillId="0" borderId="32" xfId="0" applyNumberFormat="1" applyFont="1" applyFill="1" applyBorder="1" applyAlignment="1">
      <alignment wrapText="1"/>
    </xf>
    <xf numFmtId="3" fontId="13" fillId="0" borderId="2" xfId="0" applyNumberFormat="1" applyFont="1" applyBorder="1" applyAlignment="1">
      <alignment horizontal="right" wrapText="1"/>
    </xf>
    <xf numFmtId="3" fontId="13" fillId="0" borderId="2" xfId="0" applyNumberFormat="1" applyFont="1" applyBorder="1"/>
    <xf numFmtId="0" fontId="7" fillId="0" borderId="0" xfId="0" applyFont="1"/>
    <xf numFmtId="3" fontId="18" fillId="0" borderId="10" xfId="0" applyNumberFormat="1" applyFont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2" fontId="8" fillId="0" borderId="16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13" fillId="0" borderId="0" xfId="0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horizontal="left" wrapText="1"/>
    </xf>
    <xf numFmtId="3" fontId="3" fillId="0" borderId="10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3" fontId="13" fillId="0" borderId="3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9" fillId="0" borderId="0" xfId="0" applyFont="1"/>
    <xf numFmtId="0" fontId="11" fillId="0" borderId="33" xfId="0" applyFont="1" applyFill="1" applyBorder="1"/>
    <xf numFmtId="2" fontId="20" fillId="3" borderId="28" xfId="0" applyNumberFormat="1" applyFont="1" applyFill="1" applyBorder="1" applyAlignment="1">
      <alignment horizontal="left" wrapText="1"/>
    </xf>
    <xf numFmtId="2" fontId="20" fillId="3" borderId="16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2" fontId="20" fillId="3" borderId="34" xfId="0" applyNumberFormat="1" applyFont="1" applyFill="1" applyBorder="1" applyAlignment="1">
      <alignment horizontal="left" wrapText="1"/>
    </xf>
    <xf numFmtId="2" fontId="20" fillId="3" borderId="35" xfId="0" applyNumberFormat="1" applyFont="1" applyFill="1" applyBorder="1" applyAlignment="1">
      <alignment horizontal="left" wrapText="1"/>
    </xf>
    <xf numFmtId="2" fontId="20" fillId="3" borderId="36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1"/>
  <sheetViews>
    <sheetView tabSelected="1" workbookViewId="0">
      <selection activeCell="K5" sqref="K5"/>
    </sheetView>
  </sheetViews>
  <sheetFormatPr defaultRowHeight="14.25"/>
  <cols>
    <col min="1" max="1" width="3.125" customWidth="1"/>
    <col min="2" max="2" width="4.375" customWidth="1"/>
    <col min="3" max="3" width="25" customWidth="1"/>
    <col min="4" max="4" width="16.25" customWidth="1"/>
    <col min="5" max="5" width="9.125" customWidth="1"/>
    <col min="6" max="6" width="10.25" customWidth="1"/>
    <col min="7" max="7" width="8.25" customWidth="1"/>
    <col min="8" max="8" width="8" customWidth="1"/>
    <col min="9" max="9" width="9" customWidth="1"/>
    <col min="10" max="12" width="9.375" customWidth="1"/>
    <col min="13" max="13" width="9.25" customWidth="1"/>
  </cols>
  <sheetData>
    <row r="1" spans="3:16">
      <c r="J1" s="62" t="s">
        <v>127</v>
      </c>
      <c r="K1" s="62"/>
      <c r="L1" s="76"/>
    </row>
    <row r="2" spans="3:16">
      <c r="J2" s="77" t="s">
        <v>134</v>
      </c>
      <c r="K2" s="77"/>
      <c r="L2" s="76"/>
    </row>
    <row r="3" spans="3:16">
      <c r="J3" s="77" t="s">
        <v>61</v>
      </c>
      <c r="K3" s="77"/>
      <c r="L3" s="76"/>
    </row>
    <row r="4" spans="3:16">
      <c r="J4" s="77" t="s">
        <v>135</v>
      </c>
      <c r="K4" s="77"/>
      <c r="L4" s="76"/>
    </row>
    <row r="5" spans="3:16">
      <c r="J5" s="62" t="s">
        <v>62</v>
      </c>
      <c r="K5" s="62"/>
      <c r="L5" s="52"/>
      <c r="M5" s="52"/>
      <c r="N5" s="52"/>
    </row>
    <row r="6" spans="3:16">
      <c r="G6" s="53"/>
      <c r="J6" s="51" t="s">
        <v>88</v>
      </c>
      <c r="K6" s="51"/>
      <c r="L6" s="52"/>
      <c r="M6" s="52"/>
      <c r="N6" s="52"/>
    </row>
    <row r="7" spans="3:16">
      <c r="J7" s="51" t="s">
        <v>61</v>
      </c>
      <c r="K7" s="51"/>
      <c r="L7" s="52"/>
      <c r="M7" s="52"/>
      <c r="N7" s="52"/>
    </row>
    <row r="8" spans="3:16">
      <c r="J8" s="51" t="s">
        <v>89</v>
      </c>
      <c r="K8" s="51"/>
      <c r="L8" s="52"/>
      <c r="M8" s="52"/>
      <c r="N8" s="52"/>
    </row>
    <row r="9" spans="3:16" ht="15" thickBot="1">
      <c r="C9" s="84" t="s">
        <v>66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52"/>
    </row>
    <row r="10" spans="3:16">
      <c r="C10" s="7"/>
      <c r="D10" s="8"/>
      <c r="E10" s="9"/>
      <c r="F10" s="8"/>
      <c r="G10" s="10" t="s">
        <v>3</v>
      </c>
      <c r="H10" s="10"/>
      <c r="I10" s="10"/>
      <c r="J10" s="10"/>
      <c r="K10" s="10"/>
      <c r="L10" s="10"/>
      <c r="M10" s="11"/>
    </row>
    <row r="11" spans="3:16" ht="102.75" customHeight="1" thickBot="1">
      <c r="C11" s="15" t="s">
        <v>0</v>
      </c>
      <c r="D11" s="16" t="s">
        <v>1</v>
      </c>
      <c r="E11" s="17" t="s">
        <v>2</v>
      </c>
      <c r="F11" s="16" t="s">
        <v>80</v>
      </c>
      <c r="G11" s="18" t="s">
        <v>4</v>
      </c>
      <c r="H11" s="19" t="s">
        <v>5</v>
      </c>
      <c r="I11" s="19" t="s">
        <v>6</v>
      </c>
      <c r="J11" s="65" t="s">
        <v>65</v>
      </c>
      <c r="K11" s="65" t="s">
        <v>9</v>
      </c>
      <c r="L11" s="19" t="s">
        <v>12</v>
      </c>
      <c r="M11" s="20" t="s">
        <v>8</v>
      </c>
      <c r="P11" s="53"/>
    </row>
    <row r="12" spans="3:16">
      <c r="C12" s="46">
        <v>1</v>
      </c>
      <c r="D12" s="47">
        <v>2</v>
      </c>
      <c r="E12" s="47">
        <v>3</v>
      </c>
      <c r="F12" s="47">
        <v>4</v>
      </c>
      <c r="G12" s="47">
        <v>5</v>
      </c>
      <c r="H12" s="47">
        <v>6</v>
      </c>
      <c r="I12" s="47">
        <v>7</v>
      </c>
      <c r="J12" s="47">
        <v>8</v>
      </c>
      <c r="K12" s="47">
        <v>9</v>
      </c>
      <c r="L12" s="47">
        <v>10</v>
      </c>
      <c r="M12" s="54">
        <v>11</v>
      </c>
    </row>
    <row r="13" spans="3:16" ht="84.75" customHeight="1">
      <c r="C13" s="12" t="s">
        <v>17</v>
      </c>
      <c r="D13" s="44" t="s">
        <v>67</v>
      </c>
      <c r="E13" s="49" t="s">
        <v>57</v>
      </c>
      <c r="F13" s="4">
        <f t="shared" ref="F13:F31" si="0">SUM(G13:M13)</f>
        <v>2157356</v>
      </c>
      <c r="G13" s="61">
        <f>88500-26967</f>
        <v>61533</v>
      </c>
      <c r="H13" s="4">
        <f>1475000-449441</f>
        <v>1025559</v>
      </c>
      <c r="I13" s="4"/>
      <c r="J13" s="4"/>
      <c r="K13" s="4"/>
      <c r="L13" s="50">
        <f>1386500-93147-80000-32655-42687-1000+24940-100000+10000-1687</f>
        <v>1070264</v>
      </c>
      <c r="M13" s="13"/>
    </row>
    <row r="14" spans="3:16" ht="71.25" customHeight="1">
      <c r="C14" s="12" t="s">
        <v>16</v>
      </c>
      <c r="D14" s="44" t="s">
        <v>68</v>
      </c>
      <c r="E14" s="49" t="s">
        <v>87</v>
      </c>
      <c r="F14" s="4">
        <f t="shared" si="0"/>
        <v>1831980</v>
      </c>
      <c r="G14" s="4">
        <f>430000+460980</f>
        <v>890980</v>
      </c>
      <c r="H14" s="4"/>
      <c r="I14" s="4"/>
      <c r="J14" s="4"/>
      <c r="K14" s="4">
        <v>36000</v>
      </c>
      <c r="L14" s="4">
        <f>919000-457416+200416+74000+153000+16000</f>
        <v>905000</v>
      </c>
      <c r="M14" s="13"/>
    </row>
    <row r="15" spans="3:16" ht="76.5" customHeight="1">
      <c r="C15" s="12" t="s">
        <v>16</v>
      </c>
      <c r="D15" s="44" t="s">
        <v>85</v>
      </c>
      <c r="E15" s="49" t="s">
        <v>58</v>
      </c>
      <c r="F15" s="4">
        <f t="shared" si="0"/>
        <v>530205</v>
      </c>
      <c r="G15" s="4">
        <v>50000</v>
      </c>
      <c r="H15" s="4"/>
      <c r="I15" s="4"/>
      <c r="J15" s="4"/>
      <c r="K15" s="4"/>
      <c r="L15" s="4">
        <f>220666+431000-150000-20000-1461</f>
        <v>480205</v>
      </c>
      <c r="M15" s="13"/>
    </row>
    <row r="16" spans="3:16" ht="111" customHeight="1">
      <c r="C16" s="12" t="s">
        <v>16</v>
      </c>
      <c r="D16" s="44" t="s">
        <v>69</v>
      </c>
      <c r="E16" s="49" t="s">
        <v>70</v>
      </c>
      <c r="F16" s="4">
        <f t="shared" si="0"/>
        <v>180000</v>
      </c>
      <c r="G16" s="4"/>
      <c r="H16" s="4"/>
      <c r="I16" s="4"/>
      <c r="J16" s="4"/>
      <c r="K16" s="4"/>
      <c r="L16" s="4">
        <f>200000-20000</f>
        <v>180000</v>
      </c>
      <c r="M16" s="13"/>
    </row>
    <row r="17" spans="3:13" ht="52.5" customHeight="1">
      <c r="C17" s="12" t="s">
        <v>16</v>
      </c>
      <c r="D17" s="44" t="s">
        <v>71</v>
      </c>
      <c r="E17" s="49" t="s">
        <v>70</v>
      </c>
      <c r="F17" s="4">
        <f t="shared" si="0"/>
        <v>100000</v>
      </c>
      <c r="G17" s="4"/>
      <c r="H17" s="4"/>
      <c r="I17" s="4"/>
      <c r="J17" s="4"/>
      <c r="K17" s="4"/>
      <c r="L17" s="4">
        <v>100000</v>
      </c>
      <c r="M17" s="13"/>
    </row>
    <row r="18" spans="3:13" ht="48" customHeight="1">
      <c r="C18" s="12" t="s">
        <v>16</v>
      </c>
      <c r="D18" s="44" t="s">
        <v>95</v>
      </c>
      <c r="E18" s="49" t="s">
        <v>70</v>
      </c>
      <c r="F18" s="4">
        <f t="shared" si="0"/>
        <v>84009</v>
      </c>
      <c r="G18" s="4"/>
      <c r="H18" s="4"/>
      <c r="I18" s="4"/>
      <c r="J18" s="4"/>
      <c r="K18" s="4"/>
      <c r="L18" s="4">
        <f>80000+5000-991</f>
        <v>84009</v>
      </c>
      <c r="M18" s="13"/>
    </row>
    <row r="19" spans="3:13" ht="73.5" customHeight="1">
      <c r="C19" s="12" t="s">
        <v>16</v>
      </c>
      <c r="D19" s="69" t="s">
        <v>130</v>
      </c>
      <c r="E19" s="49" t="s">
        <v>93</v>
      </c>
      <c r="F19" s="4">
        <f t="shared" si="0"/>
        <v>48093</v>
      </c>
      <c r="G19" s="4"/>
      <c r="H19" s="4"/>
      <c r="I19" s="4"/>
      <c r="J19" s="4"/>
      <c r="K19" s="4"/>
      <c r="L19" s="4">
        <f>50000-1907</f>
        <v>48093</v>
      </c>
      <c r="M19" s="13"/>
    </row>
    <row r="20" spans="3:13" ht="51.75" customHeight="1">
      <c r="C20" s="12" t="s">
        <v>16</v>
      </c>
      <c r="D20" s="69" t="s">
        <v>114</v>
      </c>
      <c r="E20" s="49" t="s">
        <v>70</v>
      </c>
      <c r="F20" s="4">
        <f t="shared" si="0"/>
        <v>74600</v>
      </c>
      <c r="G20" s="4"/>
      <c r="H20" s="4"/>
      <c r="I20" s="4"/>
      <c r="J20" s="4"/>
      <c r="K20" s="4"/>
      <c r="L20" s="4">
        <f>50000+4120+23000-2520</f>
        <v>74600</v>
      </c>
      <c r="M20" s="13"/>
    </row>
    <row r="21" spans="3:13" ht="63.75" customHeight="1">
      <c r="C21" s="12" t="s">
        <v>16</v>
      </c>
      <c r="D21" s="69" t="s">
        <v>102</v>
      </c>
      <c r="E21" s="49" t="s">
        <v>70</v>
      </c>
      <c r="F21" s="4">
        <f t="shared" si="0"/>
        <v>50000</v>
      </c>
      <c r="G21" s="4"/>
      <c r="H21" s="4"/>
      <c r="I21" s="4"/>
      <c r="J21" s="4"/>
      <c r="K21" s="4"/>
      <c r="L21" s="4">
        <v>50000</v>
      </c>
      <c r="M21" s="13"/>
    </row>
    <row r="22" spans="3:13" ht="59.25" customHeight="1">
      <c r="C22" s="12" t="s">
        <v>16</v>
      </c>
      <c r="D22" s="69" t="s">
        <v>103</v>
      </c>
      <c r="E22" s="49" t="s">
        <v>70</v>
      </c>
      <c r="F22" s="4">
        <f t="shared" si="0"/>
        <v>49569</v>
      </c>
      <c r="G22" s="4"/>
      <c r="H22" s="4"/>
      <c r="I22" s="4"/>
      <c r="J22" s="4"/>
      <c r="K22" s="4"/>
      <c r="L22" s="4">
        <f>50000-431</f>
        <v>49569</v>
      </c>
      <c r="M22" s="13"/>
    </row>
    <row r="23" spans="3:13" ht="74.25" customHeight="1">
      <c r="C23" s="12" t="s">
        <v>16</v>
      </c>
      <c r="D23" s="69" t="s">
        <v>104</v>
      </c>
      <c r="E23" s="49" t="s">
        <v>70</v>
      </c>
      <c r="F23" s="4">
        <f t="shared" si="0"/>
        <v>46740</v>
      </c>
      <c r="G23" s="4"/>
      <c r="H23" s="4"/>
      <c r="I23" s="4"/>
      <c r="J23" s="4"/>
      <c r="K23" s="4"/>
      <c r="L23" s="4">
        <f>50000-3260</f>
        <v>46740</v>
      </c>
      <c r="M23" s="13"/>
    </row>
    <row r="24" spans="3:13" ht="144" customHeight="1">
      <c r="C24" s="12" t="s">
        <v>16</v>
      </c>
      <c r="D24" s="75" t="s">
        <v>125</v>
      </c>
      <c r="E24" s="49" t="s">
        <v>92</v>
      </c>
      <c r="F24" s="4">
        <f t="shared" si="0"/>
        <v>10000</v>
      </c>
      <c r="G24" s="4"/>
      <c r="H24" s="4"/>
      <c r="I24" s="4"/>
      <c r="J24" s="4"/>
      <c r="K24" s="4"/>
      <c r="L24" s="4">
        <f>15000-5000</f>
        <v>10000</v>
      </c>
      <c r="M24" s="13"/>
    </row>
    <row r="25" spans="3:13" ht="101.25" customHeight="1">
      <c r="C25" s="12" t="s">
        <v>16</v>
      </c>
      <c r="D25" s="48" t="s">
        <v>123</v>
      </c>
      <c r="E25" s="44" t="s">
        <v>98</v>
      </c>
      <c r="F25" s="4">
        <f>SUM(G25:M25)</f>
        <v>16546</v>
      </c>
      <c r="G25" s="4">
        <v>1600</v>
      </c>
      <c r="H25" s="4"/>
      <c r="I25" s="4"/>
      <c r="J25" s="4"/>
      <c r="K25" s="4"/>
      <c r="L25" s="60">
        <f>2000+12546</f>
        <v>14546</v>
      </c>
      <c r="M25" s="13">
        <v>400</v>
      </c>
    </row>
    <row r="26" spans="3:13" ht="49.5" customHeight="1">
      <c r="C26" s="12" t="s">
        <v>16</v>
      </c>
      <c r="D26" s="69" t="s">
        <v>129</v>
      </c>
      <c r="E26" s="49" t="s">
        <v>70</v>
      </c>
      <c r="F26" s="4">
        <f>SUM(G26:M26)</f>
        <v>16000</v>
      </c>
      <c r="G26" s="4"/>
      <c r="H26" s="4"/>
      <c r="I26" s="4"/>
      <c r="J26" s="4"/>
      <c r="K26" s="4"/>
      <c r="L26" s="60">
        <v>16000</v>
      </c>
      <c r="M26" s="13"/>
    </row>
    <row r="27" spans="3:13" ht="51.75" customHeight="1">
      <c r="C27" s="12" t="s">
        <v>100</v>
      </c>
      <c r="D27" s="44" t="s">
        <v>101</v>
      </c>
      <c r="E27" s="49" t="s">
        <v>87</v>
      </c>
      <c r="F27" s="4">
        <f t="shared" si="0"/>
        <v>3902</v>
      </c>
      <c r="G27" s="4"/>
      <c r="H27" s="4"/>
      <c r="I27" s="4"/>
      <c r="J27" s="4"/>
      <c r="K27" s="4"/>
      <c r="L27" s="4">
        <v>3902</v>
      </c>
      <c r="M27" s="13"/>
    </row>
    <row r="28" spans="3:13" ht="158.25" customHeight="1">
      <c r="C28" s="12" t="s">
        <v>109</v>
      </c>
      <c r="D28" s="44" t="s">
        <v>108</v>
      </c>
      <c r="E28" s="49" t="s">
        <v>70</v>
      </c>
      <c r="F28" s="4">
        <f t="shared" si="0"/>
        <v>10470</v>
      </c>
      <c r="G28" s="4"/>
      <c r="H28" s="4"/>
      <c r="I28" s="4"/>
      <c r="J28" s="4"/>
      <c r="K28" s="4"/>
      <c r="L28" s="4"/>
      <c r="M28" s="70">
        <v>10470</v>
      </c>
    </row>
    <row r="29" spans="3:13" ht="134.25" customHeight="1">
      <c r="C29" s="12" t="s">
        <v>90</v>
      </c>
      <c r="D29" s="44" t="s">
        <v>91</v>
      </c>
      <c r="E29" s="49" t="s">
        <v>70</v>
      </c>
      <c r="F29" s="4">
        <f t="shared" si="0"/>
        <v>7626</v>
      </c>
      <c r="G29" s="4"/>
      <c r="H29" s="4"/>
      <c r="I29" s="4"/>
      <c r="J29" s="4"/>
      <c r="K29" s="4"/>
      <c r="L29" s="4">
        <f>27000-19374</f>
        <v>7626</v>
      </c>
      <c r="M29" s="13"/>
    </row>
    <row r="30" spans="3:13" ht="48">
      <c r="C30" s="12" t="s">
        <v>19</v>
      </c>
      <c r="D30" s="44" t="s">
        <v>55</v>
      </c>
      <c r="E30" s="5" t="s">
        <v>70</v>
      </c>
      <c r="F30" s="4">
        <f t="shared" si="0"/>
        <v>60000</v>
      </c>
      <c r="G30" s="4"/>
      <c r="H30" s="4"/>
      <c r="I30" s="4"/>
      <c r="J30" s="4"/>
      <c r="K30" s="4"/>
      <c r="L30" s="4">
        <f>70000-10000</f>
        <v>60000</v>
      </c>
      <c r="M30" s="13"/>
    </row>
    <row r="31" spans="3:13" ht="63" customHeight="1">
      <c r="C31" s="12" t="s">
        <v>19</v>
      </c>
      <c r="D31" s="44" t="s">
        <v>128</v>
      </c>
      <c r="E31" s="5" t="s">
        <v>70</v>
      </c>
      <c r="F31" s="4">
        <f t="shared" si="0"/>
        <v>5290</v>
      </c>
      <c r="G31" s="4"/>
      <c r="H31" s="4"/>
      <c r="I31" s="4"/>
      <c r="J31" s="4"/>
      <c r="K31" s="4"/>
      <c r="L31" s="4">
        <v>5290</v>
      </c>
      <c r="M31" s="13"/>
    </row>
    <row r="32" spans="3:13" ht="192">
      <c r="C32" s="12" t="s">
        <v>38</v>
      </c>
      <c r="D32" s="44" t="s">
        <v>60</v>
      </c>
      <c r="E32" s="5" t="s">
        <v>70</v>
      </c>
      <c r="F32" s="4">
        <f>SUM(G32:M32)</f>
        <v>5500</v>
      </c>
      <c r="G32" s="4"/>
      <c r="H32" s="4">
        <f>9000-3500</f>
        <v>5500</v>
      </c>
      <c r="I32" s="4"/>
      <c r="J32" s="4"/>
      <c r="K32" s="4"/>
      <c r="L32" s="4"/>
      <c r="M32" s="13"/>
    </row>
    <row r="33" spans="3:15" ht="192">
      <c r="C33" s="64" t="s">
        <v>83</v>
      </c>
      <c r="D33" s="44" t="s">
        <v>86</v>
      </c>
      <c r="E33" s="49" t="s">
        <v>70</v>
      </c>
      <c r="F33" s="50">
        <f t="shared" ref="F33:F56" si="1">SUM(G33:M33)</f>
        <v>10000</v>
      </c>
      <c r="G33" s="50"/>
      <c r="H33" s="50"/>
      <c r="I33" s="50"/>
      <c r="J33" s="50"/>
      <c r="K33" s="50"/>
      <c r="L33" s="50">
        <v>10000</v>
      </c>
      <c r="M33" s="63"/>
    </row>
    <row r="34" spans="3:15" ht="132">
      <c r="C34" s="64" t="s">
        <v>105</v>
      </c>
      <c r="D34" s="44" t="s">
        <v>106</v>
      </c>
      <c r="E34" s="49" t="s">
        <v>70</v>
      </c>
      <c r="F34" s="50">
        <f t="shared" si="1"/>
        <v>34000</v>
      </c>
      <c r="G34" s="50"/>
      <c r="H34" s="50"/>
      <c r="I34" s="50">
        <v>34000</v>
      </c>
      <c r="J34" s="50"/>
      <c r="K34" s="50"/>
      <c r="L34" s="50"/>
      <c r="M34" s="63"/>
    </row>
    <row r="35" spans="3:15" ht="108">
      <c r="C35" s="64" t="s">
        <v>83</v>
      </c>
      <c r="D35" s="44" t="s">
        <v>117</v>
      </c>
      <c r="E35" s="49" t="s">
        <v>70</v>
      </c>
      <c r="F35" s="50">
        <f t="shared" si="1"/>
        <v>30628</v>
      </c>
      <c r="G35" s="50"/>
      <c r="H35" s="50"/>
      <c r="I35" s="50"/>
      <c r="J35" s="50"/>
      <c r="K35" s="50"/>
      <c r="L35" s="50">
        <v>30628</v>
      </c>
      <c r="M35" s="63"/>
    </row>
    <row r="36" spans="3:15" ht="150" customHeight="1">
      <c r="C36" s="64" t="s">
        <v>99</v>
      </c>
      <c r="D36" s="74" t="s">
        <v>124</v>
      </c>
      <c r="E36" s="49" t="s">
        <v>93</v>
      </c>
      <c r="F36" s="50">
        <f t="shared" si="1"/>
        <v>67231</v>
      </c>
      <c r="G36" s="50"/>
      <c r="H36" s="50"/>
      <c r="I36" s="50">
        <v>27400</v>
      </c>
      <c r="J36" s="50"/>
      <c r="K36" s="50"/>
      <c r="L36" s="50">
        <f>38583+112+2000-864</f>
        <v>39831</v>
      </c>
      <c r="M36" s="63"/>
    </row>
    <row r="37" spans="3:15" ht="60">
      <c r="C37" s="64" t="s">
        <v>113</v>
      </c>
      <c r="D37" s="44" t="s">
        <v>107</v>
      </c>
      <c r="E37" s="49" t="s">
        <v>70</v>
      </c>
      <c r="F37" s="50">
        <f t="shared" si="1"/>
        <v>200000</v>
      </c>
      <c r="G37" s="50"/>
      <c r="H37" s="50"/>
      <c r="I37" s="50"/>
      <c r="J37" s="50"/>
      <c r="K37" s="50"/>
      <c r="L37" s="50">
        <f>150000+50000</f>
        <v>200000</v>
      </c>
      <c r="M37" s="63"/>
    </row>
    <row r="38" spans="3:15" ht="84">
      <c r="C38" s="64" t="s">
        <v>116</v>
      </c>
      <c r="D38" s="44" t="s">
        <v>115</v>
      </c>
      <c r="E38" s="49" t="s">
        <v>87</v>
      </c>
      <c r="F38" s="50">
        <f t="shared" si="1"/>
        <v>16114</v>
      </c>
      <c r="G38" s="50"/>
      <c r="H38" s="50"/>
      <c r="I38" s="50"/>
      <c r="J38" s="50"/>
      <c r="K38" s="50"/>
      <c r="L38" s="50">
        <v>16114</v>
      </c>
      <c r="M38" s="63"/>
    </row>
    <row r="39" spans="3:15" ht="48">
      <c r="C39" s="12" t="s">
        <v>21</v>
      </c>
      <c r="D39" s="3" t="s">
        <v>72</v>
      </c>
      <c r="E39" s="3" t="s">
        <v>53</v>
      </c>
      <c r="F39" s="4">
        <f t="shared" si="1"/>
        <v>160000</v>
      </c>
      <c r="G39" s="4">
        <v>95000</v>
      </c>
      <c r="H39" s="4"/>
      <c r="I39" s="4"/>
      <c r="J39" s="4"/>
      <c r="K39" s="4"/>
      <c r="L39" s="4">
        <v>65000</v>
      </c>
      <c r="M39" s="13"/>
    </row>
    <row r="40" spans="3:15" ht="48">
      <c r="C40" s="12" t="s">
        <v>21</v>
      </c>
      <c r="D40" s="3" t="s">
        <v>126</v>
      </c>
      <c r="E40" s="49" t="s">
        <v>70</v>
      </c>
      <c r="F40" s="4">
        <f t="shared" si="1"/>
        <v>1555000</v>
      </c>
      <c r="G40" s="4"/>
      <c r="H40" s="4"/>
      <c r="I40" s="4"/>
      <c r="J40" s="4"/>
      <c r="K40" s="4"/>
      <c r="L40" s="4">
        <v>1555000</v>
      </c>
      <c r="M40" s="13"/>
    </row>
    <row r="41" spans="3:15" ht="72">
      <c r="C41" s="12" t="s">
        <v>21</v>
      </c>
      <c r="D41" s="3" t="s">
        <v>73</v>
      </c>
      <c r="E41" s="44" t="s">
        <v>58</v>
      </c>
      <c r="F41" s="4">
        <f t="shared" si="1"/>
        <v>1544715</v>
      </c>
      <c r="G41" s="4"/>
      <c r="H41" s="4"/>
      <c r="I41" s="4"/>
      <c r="J41" s="4">
        <f>1295979</f>
        <v>1295979</v>
      </c>
      <c r="K41" s="4"/>
      <c r="L41" s="4">
        <f>228702+35297-15263</f>
        <v>248736</v>
      </c>
      <c r="M41" s="13"/>
    </row>
    <row r="42" spans="3:15" ht="60">
      <c r="C42" s="12" t="s">
        <v>21</v>
      </c>
      <c r="D42" s="3" t="s">
        <v>97</v>
      </c>
      <c r="E42" s="44" t="s">
        <v>98</v>
      </c>
      <c r="F42" s="4">
        <f t="shared" si="1"/>
        <v>123036</v>
      </c>
      <c r="G42" s="4"/>
      <c r="H42" s="4"/>
      <c r="I42" s="4"/>
      <c r="J42" s="4"/>
      <c r="K42" s="4"/>
      <c r="L42" s="4">
        <f>127949-4913</f>
        <v>123036</v>
      </c>
      <c r="M42" s="13"/>
    </row>
    <row r="43" spans="3:15" ht="51.75" customHeight="1">
      <c r="C43" s="12" t="s">
        <v>75</v>
      </c>
      <c r="D43" s="3" t="s">
        <v>74</v>
      </c>
      <c r="E43" s="44" t="s">
        <v>70</v>
      </c>
      <c r="F43" s="4">
        <f t="shared" si="1"/>
        <v>19680</v>
      </c>
      <c r="G43" s="4"/>
      <c r="H43" s="4"/>
      <c r="I43" s="4"/>
      <c r="J43" s="4"/>
      <c r="K43" s="4"/>
      <c r="L43" s="4">
        <f>20000-320</f>
        <v>19680</v>
      </c>
      <c r="M43" s="13"/>
    </row>
    <row r="44" spans="3:15" ht="75" customHeight="1">
      <c r="C44" s="64" t="s">
        <v>120</v>
      </c>
      <c r="D44" s="3" t="s">
        <v>119</v>
      </c>
      <c r="E44" s="44" t="s">
        <v>70</v>
      </c>
      <c r="F44" s="4">
        <f t="shared" si="1"/>
        <v>174605</v>
      </c>
      <c r="G44" s="4"/>
      <c r="H44" s="4">
        <f>100000+74605</f>
        <v>174605</v>
      </c>
      <c r="I44" s="4"/>
      <c r="J44" s="4"/>
      <c r="K44" s="4"/>
      <c r="L44" s="4"/>
      <c r="M44" s="13"/>
    </row>
    <row r="45" spans="3:15" ht="90" customHeight="1">
      <c r="C45" s="64" t="s">
        <v>121</v>
      </c>
      <c r="D45" s="3" t="s">
        <v>122</v>
      </c>
      <c r="E45" s="44" t="s">
        <v>70</v>
      </c>
      <c r="F45" s="4">
        <f t="shared" si="1"/>
        <v>43561</v>
      </c>
      <c r="G45" s="4"/>
      <c r="H45" s="4"/>
      <c r="I45" s="4"/>
      <c r="J45" s="4"/>
      <c r="K45" s="4"/>
      <c r="L45" s="4">
        <f>20000+10000+770+12791</f>
        <v>43561</v>
      </c>
      <c r="M45" s="13"/>
    </row>
    <row r="46" spans="3:15" ht="124.5" customHeight="1">
      <c r="C46" s="64" t="s">
        <v>81</v>
      </c>
      <c r="D46" s="44" t="s">
        <v>78</v>
      </c>
      <c r="E46" s="44" t="s">
        <v>79</v>
      </c>
      <c r="F46" s="4">
        <f t="shared" si="1"/>
        <v>4644899</v>
      </c>
      <c r="G46" s="4"/>
      <c r="H46" s="4"/>
      <c r="I46" s="4"/>
      <c r="J46" s="4">
        <f>4273272-424445</f>
        <v>3848827</v>
      </c>
      <c r="K46" s="4"/>
      <c r="L46" s="4">
        <f>754107+58000-16035</f>
        <v>796072</v>
      </c>
      <c r="M46" s="13"/>
    </row>
    <row r="47" spans="3:15" ht="61.5" customHeight="1">
      <c r="C47" s="64" t="s">
        <v>82</v>
      </c>
      <c r="D47" s="44" t="s">
        <v>84</v>
      </c>
      <c r="E47" s="44" t="s">
        <v>93</v>
      </c>
      <c r="F47" s="4">
        <f t="shared" si="1"/>
        <v>3198</v>
      </c>
      <c r="G47" s="4"/>
      <c r="H47" s="4"/>
      <c r="I47" s="4"/>
      <c r="J47" s="4"/>
      <c r="K47" s="4"/>
      <c r="L47" s="4">
        <f>10000-6802</f>
        <v>3198</v>
      </c>
      <c r="M47" s="13"/>
    </row>
    <row r="48" spans="3:15" ht="181.5" customHeight="1">
      <c r="C48" s="12" t="s">
        <v>56</v>
      </c>
      <c r="D48" s="48" t="s">
        <v>59</v>
      </c>
      <c r="E48" s="3" t="s">
        <v>57</v>
      </c>
      <c r="F48" s="4">
        <f t="shared" si="1"/>
        <v>1205393</v>
      </c>
      <c r="G48" s="4">
        <f>69735+3100</f>
        <v>72835</v>
      </c>
      <c r="H48" s="4">
        <f>156903+6974</f>
        <v>163877</v>
      </c>
      <c r="I48" s="4"/>
      <c r="J48" s="4">
        <f>889117+39520</f>
        <v>928637</v>
      </c>
      <c r="K48" s="4"/>
      <c r="L48" s="60">
        <f>34868+1549+24000-3966-12546-16000</f>
        <v>27905</v>
      </c>
      <c r="M48" s="13">
        <f>11622+517</f>
        <v>12139</v>
      </c>
      <c r="N48" s="59"/>
      <c r="O48" s="45"/>
    </row>
    <row r="49" spans="3:15" ht="62.25" customHeight="1">
      <c r="C49" s="12" t="s">
        <v>56</v>
      </c>
      <c r="D49" s="48" t="s">
        <v>96</v>
      </c>
      <c r="E49" s="44" t="s">
        <v>93</v>
      </c>
      <c r="F49" s="4">
        <f t="shared" si="1"/>
        <v>297114</v>
      </c>
      <c r="G49" s="4"/>
      <c r="H49" s="4"/>
      <c r="I49" s="4"/>
      <c r="J49" s="4"/>
      <c r="K49" s="4"/>
      <c r="L49" s="60">
        <f>300000-2886</f>
        <v>297114</v>
      </c>
      <c r="M49" s="13"/>
      <c r="N49" s="67"/>
      <c r="O49" s="45"/>
    </row>
    <row r="50" spans="3:15" ht="181.5" customHeight="1">
      <c r="C50" s="12" t="s">
        <v>56</v>
      </c>
      <c r="D50" s="48" t="s">
        <v>131</v>
      </c>
      <c r="E50" s="3" t="s">
        <v>92</v>
      </c>
      <c r="F50" s="4">
        <f t="shared" si="1"/>
        <v>16000</v>
      </c>
      <c r="G50" s="4"/>
      <c r="H50" s="4"/>
      <c r="I50" s="4"/>
      <c r="J50" s="4"/>
      <c r="K50" s="4"/>
      <c r="L50" s="60">
        <v>16000</v>
      </c>
      <c r="M50" s="13"/>
      <c r="N50" s="67"/>
      <c r="O50" s="45"/>
    </row>
    <row r="51" spans="3:15" ht="97.5" customHeight="1">
      <c r="C51" s="12" t="s">
        <v>111</v>
      </c>
      <c r="D51" s="71" t="s">
        <v>110</v>
      </c>
      <c r="E51" s="44" t="s">
        <v>70</v>
      </c>
      <c r="F51" s="4">
        <f t="shared" si="1"/>
        <v>4173</v>
      </c>
      <c r="G51" s="4"/>
      <c r="H51" s="4"/>
      <c r="I51" s="4"/>
      <c r="J51" s="4"/>
      <c r="K51" s="4"/>
      <c r="L51" s="60">
        <f>8000-3827</f>
        <v>4173</v>
      </c>
      <c r="M51" s="13"/>
      <c r="N51" s="67"/>
      <c r="O51" s="45"/>
    </row>
    <row r="52" spans="3:15" ht="108.75" customHeight="1">
      <c r="C52" s="12" t="s">
        <v>111</v>
      </c>
      <c r="D52" s="71" t="s">
        <v>112</v>
      </c>
      <c r="E52" s="44" t="s">
        <v>70</v>
      </c>
      <c r="F52" s="4">
        <f t="shared" si="1"/>
        <v>16153</v>
      </c>
      <c r="G52" s="4"/>
      <c r="H52" s="4"/>
      <c r="I52" s="4"/>
      <c r="J52" s="4"/>
      <c r="K52" s="4"/>
      <c r="L52" s="60">
        <f>16500-347</f>
        <v>16153</v>
      </c>
      <c r="M52" s="13"/>
      <c r="N52" s="67"/>
      <c r="O52" s="45"/>
    </row>
    <row r="53" spans="3:15" ht="120.75" customHeight="1">
      <c r="C53" s="12" t="s">
        <v>54</v>
      </c>
      <c r="D53" s="48" t="s">
        <v>76</v>
      </c>
      <c r="E53" s="44" t="s">
        <v>58</v>
      </c>
      <c r="F53" s="50">
        <f t="shared" si="1"/>
        <v>368601</v>
      </c>
      <c r="G53" s="4"/>
      <c r="H53" s="4"/>
      <c r="I53" s="4">
        <v>100836</v>
      </c>
      <c r="J53" s="4"/>
      <c r="K53" s="4"/>
      <c r="L53" s="4">
        <f>225765+42000</f>
        <v>267765</v>
      </c>
      <c r="M53" s="13"/>
    </row>
    <row r="54" spans="3:15" ht="66" customHeight="1">
      <c r="C54" s="12" t="s">
        <v>54</v>
      </c>
      <c r="D54" s="48" t="s">
        <v>77</v>
      </c>
      <c r="E54" s="44" t="s">
        <v>64</v>
      </c>
      <c r="F54" s="4">
        <f>SUM(G54:M54)+1269241</f>
        <v>2885191</v>
      </c>
      <c r="G54" s="4"/>
      <c r="H54" s="4"/>
      <c r="I54" s="4">
        <f>494131-4695-489436+420683</f>
        <v>420683</v>
      </c>
      <c r="J54" s="60" t="s">
        <v>132</v>
      </c>
      <c r="K54" s="4"/>
      <c r="L54" s="4">
        <f>1145060+354498+4695+489436-275008-73448-420000-29966</f>
        <v>1195267</v>
      </c>
      <c r="M54" s="13"/>
    </row>
    <row r="55" spans="3:15" ht="92.25" customHeight="1">
      <c r="C55" s="12" t="s">
        <v>54</v>
      </c>
      <c r="D55" s="72" t="s">
        <v>118</v>
      </c>
      <c r="E55" s="44" t="s">
        <v>70</v>
      </c>
      <c r="F55" s="4">
        <f>SUM(G55:M55)</f>
        <v>92000</v>
      </c>
      <c r="G55" s="28"/>
      <c r="H55" s="28"/>
      <c r="I55" s="28"/>
      <c r="J55" s="73"/>
      <c r="K55" s="28"/>
      <c r="L55" s="28">
        <f>88000+4000</f>
        <v>92000</v>
      </c>
      <c r="M55" s="29"/>
    </row>
    <row r="56" spans="3:15" ht="86.25" customHeight="1">
      <c r="C56" s="14" t="s">
        <v>63</v>
      </c>
      <c r="D56" s="68" t="s">
        <v>94</v>
      </c>
      <c r="E56" s="44" t="s">
        <v>92</v>
      </c>
      <c r="F56" s="4">
        <f t="shared" si="1"/>
        <v>495607</v>
      </c>
      <c r="G56" s="28"/>
      <c r="H56" s="28"/>
      <c r="I56" s="66">
        <v>100000</v>
      </c>
      <c r="J56" s="28"/>
      <c r="K56" s="28"/>
      <c r="L56" s="28">
        <f>751725-206853-142594-6671</f>
        <v>395607</v>
      </c>
      <c r="M56" s="29"/>
    </row>
    <row r="57" spans="3:15" ht="15" thickBot="1">
      <c r="C57" s="80" t="s">
        <v>22</v>
      </c>
      <c r="D57" s="81"/>
      <c r="E57" s="81"/>
      <c r="F57" s="55">
        <f>SUM(F13:F56)</f>
        <v>19294785</v>
      </c>
      <c r="G57" s="55">
        <f>SUM(G13:G56)</f>
        <v>1171948</v>
      </c>
      <c r="H57" s="55">
        <f>SUM(H13:H56)</f>
        <v>1369541</v>
      </c>
      <c r="I57" s="55">
        <f>SUM(I13:I56)</f>
        <v>682919</v>
      </c>
      <c r="J57" s="55">
        <f>SUM(J13:J56)+1269241</f>
        <v>7342684</v>
      </c>
      <c r="K57" s="55">
        <f>SUM(K13:K56)</f>
        <v>36000</v>
      </c>
      <c r="L57" s="55">
        <f>SUM(L13:L56)</f>
        <v>8668684</v>
      </c>
      <c r="M57" s="56">
        <f>SUM(M13:M56)</f>
        <v>23009</v>
      </c>
      <c r="N57" s="57"/>
    </row>
    <row r="58" spans="3:15">
      <c r="C58" s="79" t="s">
        <v>133</v>
      </c>
      <c r="D58" s="78"/>
      <c r="E58" s="78"/>
      <c r="F58" s="78"/>
      <c r="G58" s="78"/>
      <c r="H58" s="58"/>
      <c r="I58" s="58"/>
      <c r="J58" s="58"/>
      <c r="K58" s="58"/>
    </row>
    <row r="59" spans="3:15">
      <c r="C59" s="82"/>
      <c r="D59" s="83"/>
      <c r="E59" s="83"/>
      <c r="F59" s="83"/>
      <c r="G59" s="83"/>
      <c r="H59" s="83"/>
      <c r="I59" s="83"/>
      <c r="J59" s="58"/>
      <c r="K59" s="58"/>
    </row>
    <row r="60" spans="3:15">
      <c r="C60" s="58"/>
      <c r="F60" s="45"/>
    </row>
    <row r="61" spans="3:15">
      <c r="E61" s="45"/>
      <c r="F61" s="45"/>
    </row>
    <row r="62" spans="3:15">
      <c r="E62" s="45"/>
      <c r="F62" s="45"/>
    </row>
    <row r="63" spans="3:15">
      <c r="E63" s="45"/>
      <c r="F63" s="45"/>
    </row>
    <row r="64" spans="3:15">
      <c r="E64" s="45"/>
      <c r="F64" s="45"/>
    </row>
    <row r="65" spans="4:6">
      <c r="F65" s="45"/>
    </row>
    <row r="80" spans="4:6" ht="15.75">
      <c r="D80" s="43"/>
    </row>
    <row r="81" spans="4:4" ht="15.75">
      <c r="D81" s="43"/>
    </row>
  </sheetData>
  <mergeCells count="3">
    <mergeCell ref="C57:E57"/>
    <mergeCell ref="C59:I59"/>
    <mergeCell ref="C9:M9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6" sqref="A1:K26"/>
    </sheetView>
  </sheetViews>
  <sheetFormatPr defaultRowHeight="14.25"/>
  <cols>
    <col min="1" max="1" width="25" customWidth="1"/>
    <col min="2" max="2" width="16.25" customWidth="1"/>
    <col min="3" max="3" width="9.625" customWidth="1"/>
    <col min="4" max="4" width="9.5" customWidth="1"/>
    <col min="5" max="5" width="8.25" customWidth="1"/>
    <col min="6" max="7" width="8" customWidth="1"/>
    <col min="8" max="8" width="10" customWidth="1"/>
    <col min="9" max="9" width="9.375" customWidth="1"/>
    <col min="10" max="10" width="9.25" customWidth="1"/>
    <col min="11" max="11" width="8.375" customWidth="1"/>
  </cols>
  <sheetData>
    <row r="1" spans="1:11">
      <c r="H1" s="26" t="s">
        <v>27</v>
      </c>
    </row>
    <row r="2" spans="1:11">
      <c r="H2" s="26" t="s">
        <v>28</v>
      </c>
    </row>
    <row r="3" spans="1:11">
      <c r="H3" s="26" t="s">
        <v>23</v>
      </c>
    </row>
    <row r="4" spans="1:11" ht="15.75" thickBot="1">
      <c r="A4" s="1" t="s">
        <v>51</v>
      </c>
      <c r="H4" s="26" t="s">
        <v>29</v>
      </c>
    </row>
    <row r="5" spans="1:11">
      <c r="A5" s="7"/>
      <c r="B5" s="8"/>
      <c r="C5" s="9"/>
      <c r="D5" s="8"/>
      <c r="E5" s="10" t="s">
        <v>3</v>
      </c>
      <c r="F5" s="10"/>
      <c r="G5" s="10"/>
      <c r="H5" s="10"/>
      <c r="I5" s="10"/>
      <c r="J5" s="10"/>
      <c r="K5" s="11"/>
    </row>
    <row r="6" spans="1:11" ht="72.75" thickBot="1">
      <c r="A6" s="15" t="s">
        <v>0</v>
      </c>
      <c r="B6" s="16" t="s">
        <v>1</v>
      </c>
      <c r="C6" s="17" t="s">
        <v>2</v>
      </c>
      <c r="D6" s="16" t="s">
        <v>30</v>
      </c>
      <c r="E6" s="18" t="s">
        <v>4</v>
      </c>
      <c r="F6" s="19" t="s">
        <v>5</v>
      </c>
      <c r="G6" s="19" t="s">
        <v>6</v>
      </c>
      <c r="H6" s="19" t="s">
        <v>7</v>
      </c>
      <c r="I6" s="19" t="s">
        <v>12</v>
      </c>
      <c r="J6" s="19" t="s">
        <v>8</v>
      </c>
      <c r="K6" s="20" t="s">
        <v>9</v>
      </c>
    </row>
    <row r="7" spans="1:11" ht="15" thickBot="1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5">
        <v>11</v>
      </c>
    </row>
    <row r="8" spans="1:11" ht="132">
      <c r="A8" s="32" t="s">
        <v>26</v>
      </c>
      <c r="B8" s="33" t="s">
        <v>10</v>
      </c>
      <c r="C8" s="33" t="s">
        <v>11</v>
      </c>
      <c r="D8" s="34">
        <v>253478</v>
      </c>
      <c r="F8" s="34"/>
      <c r="G8" s="34"/>
      <c r="H8" s="34">
        <v>155315</v>
      </c>
      <c r="I8" s="34">
        <f>D8-J8-F8-G8-H8-K8</f>
        <v>42616</v>
      </c>
      <c r="J8" s="34">
        <f>39974+15573</f>
        <v>55547</v>
      </c>
      <c r="K8" s="35"/>
    </row>
    <row r="9" spans="1:11" ht="48">
      <c r="A9" s="12" t="s">
        <v>15</v>
      </c>
      <c r="B9" s="3" t="s">
        <v>31</v>
      </c>
      <c r="C9" s="3" t="s">
        <v>14</v>
      </c>
      <c r="D9" s="4">
        <v>2980654</v>
      </c>
      <c r="E9" s="4"/>
      <c r="F9" s="4"/>
      <c r="G9" s="4"/>
      <c r="H9" s="4">
        <v>2235490</v>
      </c>
      <c r="I9" s="4">
        <v>745164</v>
      </c>
      <c r="J9" s="4"/>
      <c r="K9" s="13"/>
    </row>
    <row r="10" spans="1:11" ht="48">
      <c r="A10" s="12" t="s">
        <v>16</v>
      </c>
      <c r="B10" s="3" t="s">
        <v>32</v>
      </c>
      <c r="C10" s="5" t="s">
        <v>34</v>
      </c>
      <c r="D10" s="4">
        <v>200000</v>
      </c>
      <c r="E10" s="4"/>
      <c r="F10" s="4"/>
      <c r="G10" s="4"/>
      <c r="H10" s="4"/>
      <c r="I10" s="4">
        <v>100000</v>
      </c>
      <c r="J10" s="4">
        <v>100000</v>
      </c>
      <c r="K10" s="13"/>
    </row>
    <row r="11" spans="1:11" ht="48">
      <c r="A11" s="12" t="s">
        <v>17</v>
      </c>
      <c r="B11" s="3" t="s">
        <v>33</v>
      </c>
      <c r="C11" s="5" t="s">
        <v>35</v>
      </c>
      <c r="D11" s="4">
        <v>10000</v>
      </c>
      <c r="E11" s="42"/>
      <c r="F11" s="4"/>
      <c r="G11" s="4"/>
      <c r="H11" s="4"/>
      <c r="I11" s="4">
        <v>10000</v>
      </c>
      <c r="J11" s="4"/>
      <c r="K11" s="13"/>
    </row>
    <row r="12" spans="1:11" ht="135.75" customHeight="1">
      <c r="A12" s="12" t="s">
        <v>16</v>
      </c>
      <c r="B12" s="3" t="s">
        <v>36</v>
      </c>
      <c r="C12" s="5" t="s">
        <v>34</v>
      </c>
      <c r="D12" s="4">
        <v>10000</v>
      </c>
      <c r="F12" s="4"/>
      <c r="G12" s="4"/>
      <c r="H12" s="4"/>
      <c r="I12" s="4">
        <v>10000</v>
      </c>
      <c r="J12" s="4"/>
      <c r="K12" s="13"/>
    </row>
    <row r="13" spans="1:11" ht="165.75" customHeight="1">
      <c r="A13" s="12" t="s">
        <v>16</v>
      </c>
      <c r="B13" s="3" t="s">
        <v>52</v>
      </c>
      <c r="C13" s="5" t="s">
        <v>34</v>
      </c>
      <c r="D13" s="4">
        <v>600000</v>
      </c>
      <c r="E13" s="4">
        <v>300000</v>
      </c>
      <c r="F13" s="4"/>
      <c r="G13" s="4"/>
      <c r="H13" s="4"/>
      <c r="I13" s="4">
        <f>D13-E13-F13-G13-H13-J13</f>
        <v>300000</v>
      </c>
      <c r="J13" s="4"/>
      <c r="K13" s="42"/>
    </row>
    <row r="14" spans="1:11" ht="72">
      <c r="A14" s="12" t="s">
        <v>18</v>
      </c>
      <c r="B14" s="3" t="s">
        <v>13</v>
      </c>
      <c r="C14" s="3" t="s">
        <v>14</v>
      </c>
      <c r="D14" s="4">
        <v>33245</v>
      </c>
      <c r="E14" s="4"/>
      <c r="F14" s="4"/>
      <c r="G14" s="4"/>
      <c r="H14" s="4">
        <v>21732</v>
      </c>
      <c r="I14" s="4">
        <f t="shared" ref="I14:I25" si="0">D14-E14-F14-G14-H14-J14-K14</f>
        <v>11513</v>
      </c>
      <c r="J14" s="4"/>
      <c r="K14" s="13"/>
    </row>
    <row r="15" spans="1:11" ht="48">
      <c r="A15" s="12" t="s">
        <v>19</v>
      </c>
      <c r="B15" s="3" t="s">
        <v>46</v>
      </c>
      <c r="C15" s="5" t="s">
        <v>34</v>
      </c>
      <c r="D15" s="4">
        <v>55000</v>
      </c>
      <c r="E15" s="4"/>
      <c r="F15" s="4"/>
      <c r="G15" s="4"/>
      <c r="H15" s="4"/>
      <c r="I15" s="4">
        <f t="shared" si="0"/>
        <v>55000</v>
      </c>
      <c r="J15" s="4"/>
      <c r="K15" s="13"/>
    </row>
    <row r="16" spans="1:11" ht="48">
      <c r="A16" s="12" t="s">
        <v>19</v>
      </c>
      <c r="B16" s="3" t="s">
        <v>37</v>
      </c>
      <c r="C16" s="5" t="s">
        <v>34</v>
      </c>
      <c r="D16" s="4">
        <v>15000</v>
      </c>
      <c r="E16" s="4"/>
      <c r="F16" s="4"/>
      <c r="G16" s="4"/>
      <c r="H16" s="4"/>
      <c r="I16" s="4">
        <f t="shared" si="0"/>
        <v>15000</v>
      </c>
      <c r="J16" s="4"/>
      <c r="K16" s="13"/>
    </row>
    <row r="17" spans="1:11" ht="132">
      <c r="A17" s="14" t="s">
        <v>38</v>
      </c>
      <c r="B17" s="6" t="s">
        <v>24</v>
      </c>
      <c r="C17" s="27" t="s">
        <v>34</v>
      </c>
      <c r="D17" s="28">
        <v>9000</v>
      </c>
      <c r="E17" s="28"/>
      <c r="F17" s="28">
        <v>9000</v>
      </c>
      <c r="G17" s="28"/>
      <c r="H17" s="28"/>
      <c r="I17" s="4"/>
      <c r="J17" s="28"/>
      <c r="K17" s="29"/>
    </row>
    <row r="18" spans="1:11" ht="60">
      <c r="A18" s="12" t="s">
        <v>39</v>
      </c>
      <c r="B18" s="3" t="s">
        <v>47</v>
      </c>
      <c r="C18" s="5" t="s">
        <v>34</v>
      </c>
      <c r="D18" s="4">
        <v>20000</v>
      </c>
      <c r="E18" s="4"/>
      <c r="F18" s="4"/>
      <c r="G18" s="4"/>
      <c r="H18" s="4"/>
      <c r="I18" s="4">
        <f t="shared" si="0"/>
        <v>20000</v>
      </c>
      <c r="J18" s="4"/>
      <c r="K18" s="13"/>
    </row>
    <row r="19" spans="1:11" ht="144">
      <c r="A19" s="12" t="s">
        <v>20</v>
      </c>
      <c r="B19" s="3" t="s">
        <v>40</v>
      </c>
      <c r="C19" s="3" t="s">
        <v>25</v>
      </c>
      <c r="D19" s="4">
        <v>1423458</v>
      </c>
      <c r="E19" s="4"/>
      <c r="F19" s="4"/>
      <c r="G19" s="4">
        <v>462810</v>
      </c>
      <c r="H19" s="4"/>
      <c r="I19" s="4">
        <f t="shared" si="0"/>
        <v>960648</v>
      </c>
      <c r="J19" s="4"/>
      <c r="K19" s="13"/>
    </row>
    <row r="20" spans="1:11" ht="84">
      <c r="A20" s="21" t="s">
        <v>21</v>
      </c>
      <c r="B20" s="30" t="s">
        <v>48</v>
      </c>
      <c r="C20" s="2" t="s">
        <v>34</v>
      </c>
      <c r="D20" s="31">
        <v>150000</v>
      </c>
      <c r="E20" s="22"/>
      <c r="F20" s="31"/>
      <c r="G20" s="22"/>
      <c r="H20" s="31"/>
      <c r="I20" s="4">
        <f t="shared" si="0"/>
        <v>150000</v>
      </c>
      <c r="J20" s="22"/>
      <c r="K20" s="36"/>
    </row>
    <row r="21" spans="1:11" ht="36">
      <c r="A21" s="21" t="s">
        <v>21</v>
      </c>
      <c r="B21" s="30" t="s">
        <v>49</v>
      </c>
      <c r="C21" s="2" t="s">
        <v>34</v>
      </c>
      <c r="D21" s="31">
        <v>100000</v>
      </c>
      <c r="E21" s="22"/>
      <c r="F21" s="31"/>
      <c r="G21" s="22"/>
      <c r="H21" s="31"/>
      <c r="I21" s="4">
        <f t="shared" si="0"/>
        <v>100000</v>
      </c>
      <c r="J21" s="22"/>
      <c r="K21" s="36"/>
    </row>
    <row r="22" spans="1:11" ht="36">
      <c r="A22" s="21" t="s">
        <v>21</v>
      </c>
      <c r="B22" s="30" t="s">
        <v>50</v>
      </c>
      <c r="C22" s="2" t="s">
        <v>34</v>
      </c>
      <c r="D22" s="31">
        <v>400000</v>
      </c>
      <c r="E22" s="22"/>
      <c r="F22" s="31"/>
      <c r="G22" s="22"/>
      <c r="H22" s="31"/>
      <c r="I22" s="4">
        <f t="shared" si="0"/>
        <v>400000</v>
      </c>
      <c r="J22" s="22"/>
      <c r="K22" s="36"/>
    </row>
    <row r="23" spans="1:11" ht="60">
      <c r="A23" s="12" t="s">
        <v>41</v>
      </c>
      <c r="B23" s="3" t="s">
        <v>42</v>
      </c>
      <c r="C23" s="3" t="s">
        <v>34</v>
      </c>
      <c r="D23" s="4">
        <v>560318</v>
      </c>
      <c r="E23" s="4"/>
      <c r="F23" s="4"/>
      <c r="G23" s="4"/>
      <c r="H23" s="4"/>
      <c r="I23" s="4">
        <f t="shared" si="0"/>
        <v>560318</v>
      </c>
      <c r="J23" s="4"/>
      <c r="K23" s="13"/>
    </row>
    <row r="24" spans="1:11" ht="60">
      <c r="A24" s="12" t="s">
        <v>41</v>
      </c>
      <c r="B24" s="3" t="s">
        <v>43</v>
      </c>
      <c r="C24" s="3" t="s">
        <v>34</v>
      </c>
      <c r="D24" s="4">
        <v>125001</v>
      </c>
      <c r="E24" s="4"/>
      <c r="F24" s="4"/>
      <c r="G24" s="4"/>
      <c r="H24" s="4"/>
      <c r="I24" s="4">
        <f t="shared" si="0"/>
        <v>125001</v>
      </c>
      <c r="J24" s="4"/>
      <c r="K24" s="13"/>
    </row>
    <row r="25" spans="1:11" ht="72.75" thickBot="1">
      <c r="A25" s="37" t="s">
        <v>44</v>
      </c>
      <c r="B25" s="38" t="s">
        <v>45</v>
      </c>
      <c r="C25" s="38" t="s">
        <v>34</v>
      </c>
      <c r="D25" s="39">
        <v>200000</v>
      </c>
      <c r="E25" s="39"/>
      <c r="F25" s="39"/>
      <c r="G25" s="39"/>
      <c r="H25" s="39"/>
      <c r="I25" s="39">
        <f t="shared" si="0"/>
        <v>200000</v>
      </c>
      <c r="J25" s="39"/>
      <c r="K25" s="40"/>
    </row>
    <row r="26" spans="1:11" ht="15" thickBot="1">
      <c r="A26" s="85" t="s">
        <v>22</v>
      </c>
      <c r="B26" s="86"/>
      <c r="C26" s="87"/>
      <c r="D26" s="41">
        <f>SUM(D8:D25)</f>
        <v>7145154</v>
      </c>
      <c r="E26" s="41">
        <f t="shared" ref="E26:K26" si="1">SUM(E8:E25)</f>
        <v>300000</v>
      </c>
      <c r="F26" s="41">
        <f t="shared" si="1"/>
        <v>9000</v>
      </c>
      <c r="G26" s="41">
        <f t="shared" si="1"/>
        <v>462810</v>
      </c>
      <c r="H26" s="41">
        <f t="shared" si="1"/>
        <v>2412537</v>
      </c>
      <c r="I26" s="41">
        <f t="shared" si="1"/>
        <v>3805260</v>
      </c>
      <c r="J26" s="41">
        <f>SUM(J8:J25)</f>
        <v>155547</v>
      </c>
      <c r="K26" s="41">
        <f t="shared" si="1"/>
        <v>0</v>
      </c>
    </row>
  </sheetData>
  <mergeCells count="1">
    <mergeCell ref="A26:C26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Krzysztof</cp:lastModifiedBy>
  <cp:lastPrinted>2016-02-05T11:22:18Z</cp:lastPrinted>
  <dcterms:created xsi:type="dcterms:W3CDTF">2010-11-05T09:10:58Z</dcterms:created>
  <dcterms:modified xsi:type="dcterms:W3CDTF">2016-05-11T10:26:35Z</dcterms:modified>
</cp:coreProperties>
</file>