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F:\BIP\dorota\budżet\"/>
    </mc:Choice>
  </mc:AlternateContent>
  <xr:revisionPtr revIDLastSave="0" documentId="13_ncr:1_{E52EEE94-255D-4C76-BE3B-1F2ACF03EDD5}" xr6:coauthVersionLast="41" xr6:coauthVersionMax="43" xr10:uidLastSave="{00000000-0000-0000-0000-000000000000}"/>
  <bookViews>
    <workbookView xWindow="-120" yWindow="-120" windowWidth="20730" windowHeight="11160" tabRatio="597" xr2:uid="{00000000-000D-0000-FFFF-FFFF00000000}"/>
  </bookViews>
  <sheets>
    <sheet name="Arkusz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7" i="1" l="1"/>
  <c r="T21" i="1" l="1"/>
  <c r="J343" i="1" l="1"/>
  <c r="I343" i="1"/>
  <c r="S297" i="1" l="1"/>
  <c r="S205" i="1"/>
  <c r="S130" i="1"/>
  <c r="H130" i="1"/>
  <c r="H23" i="1"/>
  <c r="J298" i="1"/>
  <c r="I298" i="1"/>
  <c r="H300" i="1"/>
  <c r="H302" i="1"/>
  <c r="K302" i="1"/>
  <c r="Q291" i="1"/>
  <c r="S271" i="1"/>
  <c r="S273" i="1"/>
  <c r="S274" i="1"/>
  <c r="H274" i="1"/>
  <c r="K273" i="1"/>
  <c r="H273" i="1"/>
  <c r="K255" i="1"/>
  <c r="K256" i="1"/>
  <c r="K257" i="1"/>
  <c r="K258" i="1"/>
  <c r="K259" i="1"/>
  <c r="H255" i="1"/>
  <c r="H256" i="1"/>
  <c r="H257" i="1"/>
  <c r="H258" i="1"/>
  <c r="H259" i="1"/>
  <c r="K236" i="1"/>
  <c r="H236" i="1"/>
  <c r="K203" i="1"/>
  <c r="H203" i="1"/>
  <c r="H181" i="1"/>
  <c r="H183" i="1"/>
  <c r="H184" i="1"/>
  <c r="H185" i="1"/>
  <c r="K181" i="1"/>
  <c r="K183" i="1"/>
  <c r="K184" i="1"/>
  <c r="K158" i="1"/>
  <c r="K159" i="1"/>
  <c r="K160" i="1"/>
  <c r="K161" i="1"/>
  <c r="K162" i="1"/>
  <c r="K163" i="1"/>
  <c r="K164" i="1"/>
  <c r="K165" i="1"/>
  <c r="K166" i="1"/>
  <c r="H158" i="1"/>
  <c r="H159" i="1"/>
  <c r="H160" i="1"/>
  <c r="H161" i="1"/>
  <c r="H162" i="1"/>
  <c r="H163" i="1"/>
  <c r="H164" i="1"/>
  <c r="H165" i="1"/>
  <c r="H166" i="1"/>
  <c r="J157" i="1"/>
  <c r="Q129" i="1" l="1"/>
  <c r="K110" i="1" l="1"/>
  <c r="K111" i="1"/>
  <c r="K112" i="1"/>
  <c r="H110" i="1"/>
  <c r="H111" i="1"/>
  <c r="H112" i="1"/>
  <c r="H113" i="1"/>
  <c r="H114" i="1"/>
  <c r="H89" i="1"/>
  <c r="K89" i="1"/>
  <c r="J88" i="1"/>
  <c r="I88" i="1"/>
  <c r="K87" i="1" l="1"/>
  <c r="H87" i="1"/>
  <c r="U86" i="1"/>
  <c r="V86" i="1"/>
  <c r="W86" i="1"/>
  <c r="X86" i="1"/>
  <c r="T86" i="1"/>
  <c r="M86" i="1"/>
  <c r="N86" i="1"/>
  <c r="O86" i="1"/>
  <c r="P86" i="1"/>
  <c r="Q86" i="1"/>
  <c r="R86" i="1"/>
  <c r="L86" i="1"/>
  <c r="J86" i="1"/>
  <c r="I86" i="1"/>
  <c r="F86" i="1" l="1"/>
  <c r="K86" i="1"/>
  <c r="G86" i="1"/>
  <c r="H85" i="1"/>
  <c r="K85" i="1"/>
  <c r="K88" i="1"/>
  <c r="N88" i="1"/>
  <c r="O88" i="1"/>
  <c r="Q88" i="1"/>
  <c r="R88" i="1"/>
  <c r="G88" i="1" s="1"/>
  <c r="V88" i="1"/>
  <c r="J71" i="1"/>
  <c r="S52" i="1"/>
  <c r="S53" i="1"/>
  <c r="S54" i="1"/>
  <c r="S57" i="1"/>
  <c r="K52" i="1"/>
  <c r="K54" i="1"/>
  <c r="H52" i="1"/>
  <c r="H53" i="1"/>
  <c r="H34" i="1"/>
  <c r="H36" i="1"/>
  <c r="H37" i="1"/>
  <c r="H38" i="1"/>
  <c r="H39" i="1"/>
  <c r="H40" i="1"/>
  <c r="H41" i="1"/>
  <c r="H42" i="1"/>
  <c r="K34" i="1"/>
  <c r="K36" i="1"/>
  <c r="K37" i="1"/>
  <c r="K39" i="1"/>
  <c r="K40" i="1"/>
  <c r="K41" i="1"/>
  <c r="K42" i="1"/>
  <c r="K16" i="1"/>
  <c r="H16" i="1"/>
  <c r="J14" i="1"/>
  <c r="I14" i="1"/>
  <c r="H86" i="1" l="1"/>
  <c r="S88" i="1"/>
  <c r="F88" i="1"/>
  <c r="H88" i="1" s="1"/>
  <c r="K281" i="1"/>
  <c r="S174" i="1" l="1"/>
  <c r="L307" i="1" l="1"/>
  <c r="L269" i="1"/>
  <c r="T44" i="1"/>
  <c r="V234" i="1"/>
  <c r="R134" i="1"/>
  <c r="Q134" i="1"/>
  <c r="S137" i="1"/>
  <c r="V97" i="1"/>
  <c r="J134" i="1"/>
  <c r="I134" i="1"/>
  <c r="R44" i="1"/>
  <c r="J44" i="1"/>
  <c r="K333" i="1"/>
  <c r="X332" i="1"/>
  <c r="X331" i="1" s="1"/>
  <c r="W332" i="1"/>
  <c r="W331" i="1" s="1"/>
  <c r="V332" i="1"/>
  <c r="V331" i="1" s="1"/>
  <c r="U332" i="1"/>
  <c r="U331" i="1" s="1"/>
  <c r="T332" i="1"/>
  <c r="R332" i="1"/>
  <c r="Q332" i="1"/>
  <c r="P332" i="1"/>
  <c r="P331" i="1" s="1"/>
  <c r="O332" i="1"/>
  <c r="O331" i="1" s="1"/>
  <c r="N332" i="1"/>
  <c r="N331" i="1" s="1"/>
  <c r="M332" i="1"/>
  <c r="M331" i="1" s="1"/>
  <c r="L332" i="1"/>
  <c r="J332" i="1"/>
  <c r="I332" i="1"/>
  <c r="I307" i="1"/>
  <c r="J307" i="1"/>
  <c r="N307" i="1"/>
  <c r="K308" i="1"/>
  <c r="R291" i="1"/>
  <c r="S291" i="1" s="1"/>
  <c r="K296" i="1"/>
  <c r="J280" i="1"/>
  <c r="I280" i="1"/>
  <c r="J275" i="1"/>
  <c r="I275" i="1"/>
  <c r="K271" i="1"/>
  <c r="T260" i="1"/>
  <c r="K261" i="1"/>
  <c r="G261" i="1"/>
  <c r="F261" i="1"/>
  <c r="R234" i="1"/>
  <c r="Q234" i="1"/>
  <c r="S241" i="1"/>
  <c r="S240" i="1"/>
  <c r="U207" i="1"/>
  <c r="V207" i="1"/>
  <c r="W207" i="1"/>
  <c r="X207" i="1"/>
  <c r="T207" i="1"/>
  <c r="Q207" i="1"/>
  <c r="R207" i="1"/>
  <c r="S210" i="1"/>
  <c r="U211" i="1"/>
  <c r="V211" i="1"/>
  <c r="W211" i="1"/>
  <c r="T211" i="1"/>
  <c r="R211" i="1"/>
  <c r="Q211" i="1"/>
  <c r="F213" i="1"/>
  <c r="G213" i="1"/>
  <c r="S213" i="1"/>
  <c r="K197" i="1"/>
  <c r="X196" i="1"/>
  <c r="W196" i="1"/>
  <c r="V196" i="1"/>
  <c r="U196" i="1"/>
  <c r="T196" i="1"/>
  <c r="R196" i="1"/>
  <c r="Q196" i="1"/>
  <c r="P196" i="1"/>
  <c r="O196" i="1"/>
  <c r="N196" i="1"/>
  <c r="M196" i="1"/>
  <c r="L196" i="1"/>
  <c r="J196" i="1"/>
  <c r="I196" i="1"/>
  <c r="F196" i="1" l="1"/>
  <c r="F332" i="1"/>
  <c r="S134" i="1"/>
  <c r="H308" i="1"/>
  <c r="S234" i="1"/>
  <c r="K332" i="1"/>
  <c r="H271" i="1"/>
  <c r="H333" i="1"/>
  <c r="G332" i="1"/>
  <c r="H261" i="1"/>
  <c r="H210" i="1"/>
  <c r="H213" i="1"/>
  <c r="H197" i="1"/>
  <c r="K196" i="1"/>
  <c r="G196" i="1"/>
  <c r="H196" i="1" s="1"/>
  <c r="I167" i="1"/>
  <c r="J167" i="1"/>
  <c r="K168" i="1"/>
  <c r="K108" i="1"/>
  <c r="R107" i="1"/>
  <c r="Q107" i="1"/>
  <c r="P107" i="1"/>
  <c r="O107" i="1"/>
  <c r="N107" i="1"/>
  <c r="J107" i="1"/>
  <c r="I107" i="1"/>
  <c r="S94" i="1"/>
  <c r="K93" i="1"/>
  <c r="X92" i="1"/>
  <c r="W92" i="1"/>
  <c r="V92" i="1"/>
  <c r="V91" i="1" s="1"/>
  <c r="U92" i="1"/>
  <c r="T92" i="1"/>
  <c r="R92" i="1"/>
  <c r="Q92" i="1"/>
  <c r="P92" i="1"/>
  <c r="O92" i="1"/>
  <c r="N92" i="1"/>
  <c r="N91" i="1" s="1"/>
  <c r="M92" i="1"/>
  <c r="L92" i="1"/>
  <c r="J92" i="1"/>
  <c r="I92" i="1"/>
  <c r="I91" i="1" s="1"/>
  <c r="K57" i="1"/>
  <c r="S48" i="1"/>
  <c r="S47" i="1"/>
  <c r="F92" i="1" l="1"/>
  <c r="H332" i="1"/>
  <c r="K92" i="1"/>
  <c r="J91" i="1"/>
  <c r="F107" i="1"/>
  <c r="K107" i="1"/>
  <c r="K167" i="1"/>
  <c r="H108" i="1"/>
  <c r="G107" i="1"/>
  <c r="H93" i="1"/>
  <c r="G92" i="1"/>
  <c r="Q64" i="1"/>
  <c r="P64" i="1"/>
  <c r="J338" i="1"/>
  <c r="I338" i="1"/>
  <c r="F338" i="1"/>
  <c r="H92" i="1" l="1"/>
  <c r="H107" i="1"/>
  <c r="G338" i="1"/>
  <c r="R269" i="1"/>
  <c r="T269" i="1"/>
  <c r="Q269" i="1"/>
  <c r="S269" i="1"/>
  <c r="M198" i="1"/>
  <c r="N198" i="1"/>
  <c r="O198" i="1"/>
  <c r="L149" i="1"/>
  <c r="S90" i="1"/>
  <c r="Q21" i="1"/>
  <c r="Q44" i="1"/>
  <c r="S44" i="1" s="1"/>
  <c r="R97" i="1"/>
  <c r="R105" i="1"/>
  <c r="S114" i="1"/>
  <c r="R109" i="1"/>
  <c r="Q109" i="1"/>
  <c r="L198" i="1"/>
  <c r="P234" i="1"/>
  <c r="K294" i="1"/>
  <c r="K295" i="1"/>
  <c r="K292" i="1"/>
  <c r="K288" i="1"/>
  <c r="K289" i="1"/>
  <c r="S204" i="1"/>
  <c r="S185" i="1"/>
  <c r="J234" i="1"/>
  <c r="I291" i="1"/>
  <c r="K277" i="1"/>
  <c r="K276" i="1"/>
  <c r="I269" i="1"/>
  <c r="F169" i="1"/>
  <c r="R167" i="1"/>
  <c r="G167" i="1" s="1"/>
  <c r="Q167" i="1"/>
  <c r="F167" i="1" s="1"/>
  <c r="P167" i="1"/>
  <c r="O167" i="1"/>
  <c r="N167" i="1"/>
  <c r="M167" i="1"/>
  <c r="L167" i="1"/>
  <c r="J100" i="1"/>
  <c r="F68" i="1"/>
  <c r="G68" i="1"/>
  <c r="I119" i="1"/>
  <c r="I123" i="1"/>
  <c r="I100" i="1"/>
  <c r="J64" i="1"/>
  <c r="I64" i="1"/>
  <c r="I33" i="1"/>
  <c r="I21" i="1"/>
  <c r="J291" i="1"/>
  <c r="K282" i="1"/>
  <c r="H281" i="1"/>
  <c r="H282" i="1"/>
  <c r="J269" i="1"/>
  <c r="K265" i="1"/>
  <c r="J211" i="1"/>
  <c r="I211" i="1"/>
  <c r="S212" i="1"/>
  <c r="X211" i="1"/>
  <c r="P211" i="1"/>
  <c r="O211" i="1"/>
  <c r="N211" i="1"/>
  <c r="M211" i="1"/>
  <c r="L211" i="1"/>
  <c r="K202" i="1"/>
  <c r="R157" i="1"/>
  <c r="Q157" i="1"/>
  <c r="P157" i="1"/>
  <c r="O157" i="1"/>
  <c r="N157" i="1"/>
  <c r="M157" i="1"/>
  <c r="L157" i="1"/>
  <c r="J149" i="1"/>
  <c r="I149" i="1"/>
  <c r="K152" i="1"/>
  <c r="K151" i="1"/>
  <c r="J141" i="1"/>
  <c r="I141" i="1"/>
  <c r="K148" i="1"/>
  <c r="J109" i="1"/>
  <c r="I109" i="1"/>
  <c r="K106" i="1"/>
  <c r="Q105" i="1"/>
  <c r="P105" i="1"/>
  <c r="O105" i="1"/>
  <c r="N105" i="1"/>
  <c r="J105" i="1"/>
  <c r="I105" i="1"/>
  <c r="O97" i="1"/>
  <c r="P97" i="1"/>
  <c r="Q97" i="1"/>
  <c r="N97" i="1"/>
  <c r="J95" i="1"/>
  <c r="J97" i="1"/>
  <c r="I95" i="1"/>
  <c r="I97" i="1"/>
  <c r="K98" i="1"/>
  <c r="K96" i="1"/>
  <c r="X95" i="1"/>
  <c r="W95" i="1"/>
  <c r="V95" i="1"/>
  <c r="U95" i="1"/>
  <c r="T95" i="1"/>
  <c r="R95" i="1"/>
  <c r="Q95" i="1"/>
  <c r="P95" i="1"/>
  <c r="O95" i="1"/>
  <c r="N95" i="1"/>
  <c r="M95" i="1"/>
  <c r="L95" i="1"/>
  <c r="I50" i="1"/>
  <c r="H57" i="1"/>
  <c r="K95" i="1" l="1"/>
  <c r="I118" i="1"/>
  <c r="H277" i="1"/>
  <c r="H276" i="1"/>
  <c r="I94" i="1"/>
  <c r="I99" i="1"/>
  <c r="H295" i="1"/>
  <c r="R94" i="1"/>
  <c r="J99" i="1"/>
  <c r="H168" i="1"/>
  <c r="H167" i="1"/>
  <c r="S109" i="1"/>
  <c r="O94" i="1"/>
  <c r="O91" i="1"/>
  <c r="Q91" i="1"/>
  <c r="F91" i="1" s="1"/>
  <c r="Q94" i="1"/>
  <c r="P91" i="1"/>
  <c r="P94" i="1"/>
  <c r="N94" i="1"/>
  <c r="K91" i="1"/>
  <c r="J94" i="1"/>
  <c r="H68" i="1"/>
  <c r="H137" i="1"/>
  <c r="H90" i="1"/>
  <c r="G211" i="1"/>
  <c r="K109" i="1"/>
  <c r="K105" i="1"/>
  <c r="F105" i="1"/>
  <c r="S211" i="1"/>
  <c r="F211" i="1"/>
  <c r="H241" i="1"/>
  <c r="H240" i="1"/>
  <c r="H202" i="1"/>
  <c r="H212" i="1"/>
  <c r="H148" i="1"/>
  <c r="H151" i="1"/>
  <c r="F157" i="1"/>
  <c r="K157" i="1"/>
  <c r="G157" i="1"/>
  <c r="H152" i="1"/>
  <c r="H106" i="1"/>
  <c r="F95" i="1"/>
  <c r="H96" i="1"/>
  <c r="H98" i="1"/>
  <c r="G95" i="1"/>
  <c r="K46" i="1"/>
  <c r="I44" i="1"/>
  <c r="H157" i="1" l="1"/>
  <c r="F94" i="1"/>
  <c r="K94" i="1"/>
  <c r="G94" i="1"/>
  <c r="H211" i="1"/>
  <c r="H48" i="1"/>
  <c r="H95" i="1"/>
  <c r="M260" i="1"/>
  <c r="N260" i="1"/>
  <c r="O260" i="1"/>
  <c r="P260" i="1"/>
  <c r="Q260" i="1"/>
  <c r="R260" i="1"/>
  <c r="L260" i="1"/>
  <c r="J260" i="1"/>
  <c r="I260" i="1"/>
  <c r="F260" i="1" s="1"/>
  <c r="G328" i="1"/>
  <c r="G329" i="1"/>
  <c r="F328" i="1"/>
  <c r="K314" i="1"/>
  <c r="K320" i="1"/>
  <c r="K318" i="1"/>
  <c r="K317" i="1"/>
  <c r="X316" i="1"/>
  <c r="W316" i="1"/>
  <c r="V316" i="1"/>
  <c r="U316" i="1"/>
  <c r="T316" i="1"/>
  <c r="R316" i="1"/>
  <c r="Q316" i="1"/>
  <c r="P316" i="1"/>
  <c r="O316" i="1"/>
  <c r="N316" i="1"/>
  <c r="M316" i="1"/>
  <c r="L316" i="1"/>
  <c r="J316" i="1"/>
  <c r="I316" i="1"/>
  <c r="K315" i="1"/>
  <c r="K312" i="1"/>
  <c r="K311" i="1"/>
  <c r="X309" i="1"/>
  <c r="X307" i="1" s="1"/>
  <c r="W309" i="1"/>
  <c r="W307" i="1" s="1"/>
  <c r="V309" i="1"/>
  <c r="V307" i="1" s="1"/>
  <c r="U309" i="1"/>
  <c r="U307" i="1" s="1"/>
  <c r="T309" i="1"/>
  <c r="T307" i="1" s="1"/>
  <c r="R309" i="1"/>
  <c r="R307" i="1" s="1"/>
  <c r="Q309" i="1"/>
  <c r="Q307" i="1" s="1"/>
  <c r="P309" i="1"/>
  <c r="P307" i="1" s="1"/>
  <c r="O309" i="1"/>
  <c r="O307" i="1" s="1"/>
  <c r="N309" i="1"/>
  <c r="M309" i="1"/>
  <c r="M307" i="1" s="1"/>
  <c r="L309" i="1"/>
  <c r="J309" i="1"/>
  <c r="I309" i="1"/>
  <c r="K293" i="1"/>
  <c r="K176" i="1"/>
  <c r="K172" i="1"/>
  <c r="K143" i="1"/>
  <c r="K144" i="1"/>
  <c r="K142" i="1"/>
  <c r="H144" i="1"/>
  <c r="M109" i="1"/>
  <c r="N109" i="1"/>
  <c r="O109" i="1"/>
  <c r="P109" i="1"/>
  <c r="F109" i="1"/>
  <c r="G105" i="1"/>
  <c r="H105" i="1" s="1"/>
  <c r="L109" i="1"/>
  <c r="K113" i="1"/>
  <c r="K74" i="1"/>
  <c r="G59" i="1"/>
  <c r="F59" i="1"/>
  <c r="X44" i="1"/>
  <c r="X43" i="1" s="1"/>
  <c r="W44" i="1"/>
  <c r="W43" i="1" s="1"/>
  <c r="V44" i="1"/>
  <c r="V43" i="1" s="1"/>
  <c r="U44" i="1"/>
  <c r="U43" i="1" s="1"/>
  <c r="T43" i="1"/>
  <c r="R43" i="1"/>
  <c r="Q43" i="1"/>
  <c r="P44" i="1"/>
  <c r="P43" i="1" s="1"/>
  <c r="O44" i="1"/>
  <c r="O43" i="1" s="1"/>
  <c r="N44" i="1"/>
  <c r="N43" i="1" s="1"/>
  <c r="M44" i="1"/>
  <c r="M43" i="1" s="1"/>
  <c r="L44" i="1"/>
  <c r="L43" i="1" s="1"/>
  <c r="J43" i="1"/>
  <c r="S30" i="1"/>
  <c r="S31" i="1"/>
  <c r="G31" i="1"/>
  <c r="K10" i="1"/>
  <c r="X9" i="1"/>
  <c r="W9" i="1"/>
  <c r="V9" i="1"/>
  <c r="U9" i="1"/>
  <c r="T9" i="1"/>
  <c r="R9" i="1"/>
  <c r="Q9" i="1"/>
  <c r="P9" i="1"/>
  <c r="O9" i="1"/>
  <c r="N9" i="1"/>
  <c r="M9" i="1"/>
  <c r="L9" i="1"/>
  <c r="J9" i="1"/>
  <c r="I9" i="1"/>
  <c r="J306" i="1" l="1"/>
  <c r="H31" i="1"/>
  <c r="H320" i="1"/>
  <c r="I306" i="1"/>
  <c r="N306" i="1"/>
  <c r="H94" i="1"/>
  <c r="F307" i="1"/>
  <c r="K307" i="1"/>
  <c r="G307" i="1"/>
  <c r="L107" i="1"/>
  <c r="L105" i="1" s="1"/>
  <c r="M107" i="1"/>
  <c r="M105" i="1" s="1"/>
  <c r="H143" i="1"/>
  <c r="S43" i="1"/>
  <c r="H328" i="1"/>
  <c r="L306" i="1"/>
  <c r="P306" i="1"/>
  <c r="U306" i="1"/>
  <c r="W306" i="1"/>
  <c r="G316" i="1"/>
  <c r="T306" i="1"/>
  <c r="M306" i="1"/>
  <c r="O306" i="1"/>
  <c r="Q306" i="1"/>
  <c r="V306" i="1"/>
  <c r="X306" i="1"/>
  <c r="G309" i="1"/>
  <c r="R306" i="1"/>
  <c r="K316" i="1"/>
  <c r="H314" i="1"/>
  <c r="H312" i="1"/>
  <c r="H317" i="1"/>
  <c r="H318" i="1"/>
  <c r="K309" i="1"/>
  <c r="H311" i="1"/>
  <c r="H315" i="1"/>
  <c r="F309" i="1"/>
  <c r="F316" i="1"/>
  <c r="H283" i="1"/>
  <c r="H293" i="1"/>
  <c r="K44" i="1"/>
  <c r="H176" i="1"/>
  <c r="H172" i="1"/>
  <c r="G44" i="1"/>
  <c r="G43" i="1" s="1"/>
  <c r="H59" i="1"/>
  <c r="H10" i="1"/>
  <c r="H46" i="1"/>
  <c r="I43" i="1"/>
  <c r="K43" i="1" s="1"/>
  <c r="H47" i="1"/>
  <c r="F44" i="1"/>
  <c r="H30" i="1"/>
  <c r="F9" i="1"/>
  <c r="K9" i="1"/>
  <c r="G9" i="1"/>
  <c r="H307" i="1" l="1"/>
  <c r="H316" i="1"/>
  <c r="H309" i="1"/>
  <c r="H44" i="1"/>
  <c r="F43" i="1"/>
  <c r="H43" i="1" s="1"/>
  <c r="H9" i="1"/>
  <c r="K266" i="1" l="1"/>
  <c r="S115" i="1"/>
  <c r="K245" i="1"/>
  <c r="K246" i="1"/>
  <c r="K247" i="1"/>
  <c r="K248" i="1"/>
  <c r="S233" i="1"/>
  <c r="K200" i="1"/>
  <c r="K201" i="1"/>
  <c r="U69" i="1"/>
  <c r="V69" i="1"/>
  <c r="W69" i="1"/>
  <c r="X69" i="1"/>
  <c r="T69" i="1"/>
  <c r="S28" i="1"/>
  <c r="H174" i="1" l="1"/>
  <c r="T198" i="1"/>
  <c r="N62" i="1"/>
  <c r="K327" i="1"/>
  <c r="K219" i="1"/>
  <c r="K220" i="1"/>
  <c r="K223" i="1"/>
  <c r="G220" i="1"/>
  <c r="G221" i="1"/>
  <c r="G222" i="1"/>
  <c r="G223" i="1"/>
  <c r="F220" i="1"/>
  <c r="F221" i="1"/>
  <c r="F222" i="1"/>
  <c r="G326" i="1"/>
  <c r="G327" i="1"/>
  <c r="F326" i="1"/>
  <c r="F327" i="1"/>
  <c r="F329" i="1"/>
  <c r="G248" i="1"/>
  <c r="F248" i="1"/>
  <c r="G247" i="1"/>
  <c r="F247" i="1"/>
  <c r="G246" i="1"/>
  <c r="F246" i="1"/>
  <c r="K232" i="1"/>
  <c r="G205" i="1"/>
  <c r="R198" i="1"/>
  <c r="Q198" i="1"/>
  <c r="J198" i="1"/>
  <c r="I198" i="1"/>
  <c r="K195" i="1"/>
  <c r="X194" i="1"/>
  <c r="W194" i="1"/>
  <c r="V194" i="1"/>
  <c r="U194" i="1"/>
  <c r="T194" i="1"/>
  <c r="R194" i="1"/>
  <c r="Q194" i="1"/>
  <c r="P194" i="1"/>
  <c r="O194" i="1"/>
  <c r="N194" i="1"/>
  <c r="M194" i="1"/>
  <c r="L194" i="1"/>
  <c r="J194" i="1"/>
  <c r="I194" i="1"/>
  <c r="K193" i="1"/>
  <c r="G193" i="1"/>
  <c r="F193" i="1"/>
  <c r="X192" i="1"/>
  <c r="W192" i="1"/>
  <c r="V192" i="1"/>
  <c r="U192" i="1"/>
  <c r="T192" i="1"/>
  <c r="R192" i="1"/>
  <c r="Q192" i="1"/>
  <c r="P192" i="1"/>
  <c r="O192" i="1"/>
  <c r="N192" i="1"/>
  <c r="M192" i="1"/>
  <c r="L192" i="1"/>
  <c r="J192" i="1"/>
  <c r="I192" i="1"/>
  <c r="K178" i="1"/>
  <c r="K147" i="1"/>
  <c r="K117" i="1"/>
  <c r="X116" i="1"/>
  <c r="X115" i="1" s="1"/>
  <c r="W116" i="1"/>
  <c r="W115" i="1" s="1"/>
  <c r="V116" i="1"/>
  <c r="V115" i="1" s="1"/>
  <c r="U116" i="1"/>
  <c r="U115" i="1" s="1"/>
  <c r="T116" i="1"/>
  <c r="T115" i="1" s="1"/>
  <c r="R116" i="1"/>
  <c r="R115" i="1" s="1"/>
  <c r="Q116" i="1"/>
  <c r="Q115" i="1" s="1"/>
  <c r="P116" i="1"/>
  <c r="P115" i="1" s="1"/>
  <c r="O116" i="1"/>
  <c r="O115" i="1" s="1"/>
  <c r="N116" i="1"/>
  <c r="N115" i="1" s="1"/>
  <c r="M116" i="1"/>
  <c r="M115" i="1" s="1"/>
  <c r="L116" i="1"/>
  <c r="L115" i="1" s="1"/>
  <c r="J116" i="1"/>
  <c r="J115" i="1" s="1"/>
  <c r="I116" i="1"/>
  <c r="K63" i="1"/>
  <c r="J62" i="1"/>
  <c r="I62" i="1"/>
  <c r="F62" i="1" s="1"/>
  <c r="K26" i="1"/>
  <c r="H25" i="1"/>
  <c r="K24" i="1"/>
  <c r="K23" i="1"/>
  <c r="F198" i="1" l="1"/>
  <c r="H204" i="1"/>
  <c r="F116" i="1"/>
  <c r="G192" i="1"/>
  <c r="F194" i="1"/>
  <c r="K198" i="1"/>
  <c r="S198" i="1"/>
  <c r="H246" i="1"/>
  <c r="H247" i="1"/>
  <c r="H248" i="1"/>
  <c r="H28" i="1"/>
  <c r="H220" i="1"/>
  <c r="G116" i="1"/>
  <c r="H329" i="1"/>
  <c r="H326" i="1"/>
  <c r="H330" i="1"/>
  <c r="H327" i="1"/>
  <c r="I115" i="1"/>
  <c r="H200" i="1"/>
  <c r="H201" i="1"/>
  <c r="H232" i="1"/>
  <c r="H205" i="1"/>
  <c r="G194" i="1"/>
  <c r="K192" i="1"/>
  <c r="K194" i="1"/>
  <c r="H195" i="1"/>
  <c r="H193" i="1"/>
  <c r="F192" i="1"/>
  <c r="H147" i="1"/>
  <c r="H178" i="1"/>
  <c r="H24" i="1"/>
  <c r="K116" i="1"/>
  <c r="H117" i="1"/>
  <c r="K62" i="1"/>
  <c r="H63" i="1"/>
  <c r="G62" i="1"/>
  <c r="H62" i="1" s="1"/>
  <c r="H26" i="1"/>
  <c r="S38" i="1"/>
  <c r="K326" i="1"/>
  <c r="R325" i="1"/>
  <c r="Q325" i="1"/>
  <c r="S329" i="1"/>
  <c r="R251" i="1"/>
  <c r="M251" i="1"/>
  <c r="N251" i="1"/>
  <c r="O251" i="1"/>
  <c r="P251" i="1"/>
  <c r="L251" i="1"/>
  <c r="K252" i="1"/>
  <c r="J251" i="1"/>
  <c r="I251" i="1"/>
  <c r="Q251" i="1"/>
  <c r="G252" i="1"/>
  <c r="F252" i="1"/>
  <c r="K229" i="1"/>
  <c r="K230" i="1"/>
  <c r="G219" i="1"/>
  <c r="F219" i="1"/>
  <c r="G156" i="1"/>
  <c r="F156" i="1"/>
  <c r="G154" i="1"/>
  <c r="F154" i="1"/>
  <c r="M155" i="1"/>
  <c r="N155" i="1"/>
  <c r="O155" i="1"/>
  <c r="P155" i="1"/>
  <c r="Q155" i="1"/>
  <c r="R155" i="1"/>
  <c r="L155" i="1"/>
  <c r="M153" i="1"/>
  <c r="N153" i="1"/>
  <c r="O153" i="1"/>
  <c r="P153" i="1"/>
  <c r="Q153" i="1"/>
  <c r="R153" i="1"/>
  <c r="L153" i="1"/>
  <c r="K156" i="1"/>
  <c r="J155" i="1"/>
  <c r="I155" i="1"/>
  <c r="K154" i="1"/>
  <c r="J153" i="1"/>
  <c r="I153" i="1"/>
  <c r="K80" i="1"/>
  <c r="P253" i="1"/>
  <c r="G155" i="1" l="1"/>
  <c r="G153" i="1"/>
  <c r="H192" i="1"/>
  <c r="H116" i="1"/>
  <c r="H194" i="1"/>
  <c r="G251" i="1"/>
  <c r="K155" i="1"/>
  <c r="H252" i="1"/>
  <c r="F155" i="1"/>
  <c r="K153" i="1"/>
  <c r="H230" i="1"/>
  <c r="F251" i="1"/>
  <c r="K251" i="1"/>
  <c r="F153" i="1"/>
  <c r="H219" i="1"/>
  <c r="H156" i="1"/>
  <c r="H154" i="1"/>
  <c r="H80" i="1"/>
  <c r="M323" i="1"/>
  <c r="N323" i="1"/>
  <c r="O323" i="1"/>
  <c r="P323" i="1"/>
  <c r="L323" i="1"/>
  <c r="M69" i="1"/>
  <c r="N69" i="1"/>
  <c r="O69" i="1"/>
  <c r="P69" i="1"/>
  <c r="L69" i="1"/>
  <c r="R69" i="1"/>
  <c r="Q69" i="1"/>
  <c r="J69" i="1"/>
  <c r="J61" i="1" s="1"/>
  <c r="I69" i="1"/>
  <c r="J129" i="1"/>
  <c r="S29" i="1"/>
  <c r="S32" i="1"/>
  <c r="S104" i="1"/>
  <c r="S208" i="1"/>
  <c r="S209" i="1"/>
  <c r="S284" i="1"/>
  <c r="S336" i="1"/>
  <c r="K12" i="1"/>
  <c r="K15" i="1"/>
  <c r="K19" i="1"/>
  <c r="K55" i="1"/>
  <c r="K56" i="1"/>
  <c r="K58" i="1"/>
  <c r="K66" i="1"/>
  <c r="K67" i="1"/>
  <c r="K70" i="1"/>
  <c r="K73" i="1"/>
  <c r="K78" i="1"/>
  <c r="K81" i="1"/>
  <c r="K82" i="1"/>
  <c r="K84" i="1"/>
  <c r="K102" i="1"/>
  <c r="K120" i="1"/>
  <c r="K124" i="1"/>
  <c r="K125" i="1"/>
  <c r="K128" i="1"/>
  <c r="K133" i="1"/>
  <c r="K135" i="1"/>
  <c r="K136" i="1"/>
  <c r="K139" i="1"/>
  <c r="K145" i="1"/>
  <c r="K146" i="1"/>
  <c r="K150" i="1"/>
  <c r="K171" i="1"/>
  <c r="K173" i="1"/>
  <c r="K175" i="1"/>
  <c r="K177" i="1"/>
  <c r="K188" i="1"/>
  <c r="K189" i="1"/>
  <c r="K191" i="1"/>
  <c r="K215" i="1"/>
  <c r="K218" i="1"/>
  <c r="K224" i="1"/>
  <c r="K226" i="1"/>
  <c r="K227" i="1"/>
  <c r="K231" i="1"/>
  <c r="K237" i="1"/>
  <c r="K238" i="1"/>
  <c r="K243" i="1"/>
  <c r="K244" i="1"/>
  <c r="K249" i="1"/>
  <c r="K250" i="1"/>
  <c r="K254" i="1"/>
  <c r="K268" i="1"/>
  <c r="K270" i="1"/>
  <c r="K279" i="1"/>
  <c r="K287" i="1"/>
  <c r="K290" i="1"/>
  <c r="K299" i="1"/>
  <c r="K300" i="1"/>
  <c r="K301" i="1"/>
  <c r="K304" i="1"/>
  <c r="K305" i="1"/>
  <c r="K324" i="1"/>
  <c r="I335" i="1"/>
  <c r="J335" i="1"/>
  <c r="L335" i="1"/>
  <c r="M335" i="1"/>
  <c r="N335" i="1"/>
  <c r="O335" i="1"/>
  <c r="P335" i="1"/>
  <c r="Q335" i="1"/>
  <c r="R335" i="1"/>
  <c r="T335" i="1"/>
  <c r="U335" i="1"/>
  <c r="V335" i="1"/>
  <c r="W335" i="1"/>
  <c r="X335" i="1"/>
  <c r="I325" i="1"/>
  <c r="J325" i="1"/>
  <c r="L325" i="1"/>
  <c r="M325" i="1"/>
  <c r="N325" i="1"/>
  <c r="O325" i="1"/>
  <c r="P325" i="1"/>
  <c r="T325" i="1"/>
  <c r="U325" i="1"/>
  <c r="V325" i="1"/>
  <c r="W325" i="1"/>
  <c r="X325" i="1"/>
  <c r="M280" i="1"/>
  <c r="N280" i="1"/>
  <c r="O280" i="1"/>
  <c r="P280" i="1"/>
  <c r="Q280" i="1"/>
  <c r="F280" i="1" s="1"/>
  <c r="R280" i="1"/>
  <c r="T280" i="1"/>
  <c r="U280" i="1"/>
  <c r="V280" i="1"/>
  <c r="W280" i="1"/>
  <c r="X280" i="1"/>
  <c r="L280" i="1"/>
  <c r="J264" i="1"/>
  <c r="L264" i="1"/>
  <c r="M264" i="1"/>
  <c r="N264" i="1"/>
  <c r="O264" i="1"/>
  <c r="P264" i="1"/>
  <c r="Q264" i="1"/>
  <c r="R264" i="1"/>
  <c r="T264" i="1"/>
  <c r="U264" i="1"/>
  <c r="V264" i="1"/>
  <c r="W264" i="1"/>
  <c r="X264" i="1"/>
  <c r="I264" i="1"/>
  <c r="G234" i="1"/>
  <c r="G150" i="1"/>
  <c r="F150" i="1"/>
  <c r="M149" i="1"/>
  <c r="N149" i="1"/>
  <c r="O149" i="1"/>
  <c r="P149" i="1"/>
  <c r="Q149" i="1"/>
  <c r="R149" i="1"/>
  <c r="T149" i="1"/>
  <c r="U149" i="1"/>
  <c r="V149" i="1"/>
  <c r="W149" i="1"/>
  <c r="X149" i="1"/>
  <c r="L134" i="1"/>
  <c r="M134" i="1"/>
  <c r="N134" i="1"/>
  <c r="O134" i="1"/>
  <c r="P134" i="1"/>
  <c r="T134" i="1"/>
  <c r="U134" i="1"/>
  <c r="V134" i="1"/>
  <c r="W134" i="1"/>
  <c r="X134" i="1"/>
  <c r="G32" i="1"/>
  <c r="G60" i="1"/>
  <c r="H173" i="1"/>
  <c r="G186" i="1"/>
  <c r="G208" i="1"/>
  <c r="G209" i="1"/>
  <c r="G218" i="1"/>
  <c r="G224" i="1"/>
  <c r="G226" i="1"/>
  <c r="G233" i="1"/>
  <c r="G243" i="1"/>
  <c r="G244" i="1"/>
  <c r="G245" i="1"/>
  <c r="G249" i="1"/>
  <c r="G250" i="1"/>
  <c r="G301" i="1"/>
  <c r="H301" i="1" s="1"/>
  <c r="G335" i="1"/>
  <c r="F32" i="1"/>
  <c r="F60" i="1"/>
  <c r="F131" i="1"/>
  <c r="F186" i="1"/>
  <c r="F208" i="1"/>
  <c r="F209" i="1"/>
  <c r="F218" i="1"/>
  <c r="F223" i="1"/>
  <c r="H223" i="1" s="1"/>
  <c r="F224" i="1"/>
  <c r="F226" i="1"/>
  <c r="F233" i="1"/>
  <c r="F243" i="1"/>
  <c r="F244" i="1"/>
  <c r="F245" i="1"/>
  <c r="F249" i="1"/>
  <c r="F250" i="1"/>
  <c r="H251" i="1" l="1"/>
  <c r="H155" i="1"/>
  <c r="H296" i="1"/>
  <c r="H142" i="1"/>
  <c r="H294" i="1"/>
  <c r="H292" i="1"/>
  <c r="H289" i="1"/>
  <c r="L322" i="1"/>
  <c r="H153" i="1"/>
  <c r="H250" i="1"/>
  <c r="H243" i="1"/>
  <c r="H74" i="1"/>
  <c r="H60" i="1"/>
  <c r="H266" i="1"/>
  <c r="H245" i="1"/>
  <c r="H186" i="1"/>
  <c r="H29" i="1"/>
  <c r="K69" i="1"/>
  <c r="H224" i="1"/>
  <c r="S280" i="1"/>
  <c r="H338" i="1"/>
  <c r="K134" i="1"/>
  <c r="K149" i="1"/>
  <c r="K264" i="1"/>
  <c r="G325" i="1"/>
  <c r="S325" i="1"/>
  <c r="S335" i="1"/>
  <c r="F335" i="1"/>
  <c r="F325" i="1"/>
  <c r="H249" i="1"/>
  <c r="H244" i="1"/>
  <c r="H239" i="1"/>
  <c r="H339" i="1"/>
  <c r="H336" i="1"/>
  <c r="H304" i="1"/>
  <c r="H299" i="1"/>
  <c r="H287" i="1"/>
  <c r="H284" i="1"/>
  <c r="H279" i="1"/>
  <c r="H268" i="1"/>
  <c r="H237" i="1"/>
  <c r="H233" i="1"/>
  <c r="H227" i="1"/>
  <c r="H215" i="1"/>
  <c r="H208" i="1"/>
  <c r="H189" i="1"/>
  <c r="H188" i="1"/>
  <c r="H175" i="1"/>
  <c r="H146" i="1"/>
  <c r="H136" i="1"/>
  <c r="H133" i="1"/>
  <c r="H128" i="1"/>
  <c r="H124" i="1"/>
  <c r="H82" i="1"/>
  <c r="H78" i="1"/>
  <c r="H66" i="1"/>
  <c r="H56" i="1"/>
  <c r="H340" i="1"/>
  <c r="H324" i="1"/>
  <c r="H305" i="1"/>
  <c r="H290" i="1"/>
  <c r="H288" i="1"/>
  <c r="H270" i="1"/>
  <c r="H265" i="1"/>
  <c r="H254" i="1"/>
  <c r="H238" i="1"/>
  <c r="H231" i="1"/>
  <c r="H226" i="1"/>
  <c r="H218" i="1"/>
  <c r="H209" i="1"/>
  <c r="H191" i="1"/>
  <c r="H177" i="1"/>
  <c r="H171" i="1"/>
  <c r="H145" i="1"/>
  <c r="H139" i="1"/>
  <c r="H135" i="1"/>
  <c r="H125" i="1"/>
  <c r="H120" i="1"/>
  <c r="H104" i="1"/>
  <c r="H102" i="1"/>
  <c r="H84" i="1"/>
  <c r="H81" i="1"/>
  <c r="H73" i="1"/>
  <c r="H70" i="1"/>
  <c r="H67" i="1"/>
  <c r="H58" i="1"/>
  <c r="H55" i="1"/>
  <c r="H19" i="1"/>
  <c r="H12" i="1"/>
  <c r="H150" i="1"/>
  <c r="H32" i="1"/>
  <c r="H15" i="1"/>
  <c r="H229" i="1"/>
  <c r="G149" i="1"/>
  <c r="F149" i="1"/>
  <c r="V64" i="1"/>
  <c r="X21" i="1"/>
  <c r="R33" i="1"/>
  <c r="J334" i="1"/>
  <c r="J331" i="1" s="1"/>
  <c r="L334" i="1"/>
  <c r="M334" i="1"/>
  <c r="N334" i="1"/>
  <c r="P334" i="1"/>
  <c r="Q334" i="1"/>
  <c r="Q331" i="1" s="1"/>
  <c r="R334" i="1"/>
  <c r="R331" i="1" s="1"/>
  <c r="T334" i="1"/>
  <c r="U334" i="1"/>
  <c r="V334" i="1"/>
  <c r="W334" i="1"/>
  <c r="X334" i="1"/>
  <c r="O334" i="1"/>
  <c r="J323" i="1"/>
  <c r="J322" i="1" s="1"/>
  <c r="I323" i="1"/>
  <c r="I322" i="1" s="1"/>
  <c r="R225" i="1"/>
  <c r="Q225" i="1"/>
  <c r="I79" i="1"/>
  <c r="J79" i="1"/>
  <c r="R79" i="1"/>
  <c r="Q79" i="1"/>
  <c r="R64" i="1"/>
  <c r="J242" i="1"/>
  <c r="I242" i="1"/>
  <c r="I234" i="1" s="1"/>
  <c r="L64" i="1"/>
  <c r="M64" i="1"/>
  <c r="N64" i="1"/>
  <c r="N61" i="1" s="1"/>
  <c r="O64" i="1"/>
  <c r="T64" i="1"/>
  <c r="U64" i="1"/>
  <c r="W64" i="1"/>
  <c r="X64" i="1"/>
  <c r="I71" i="1"/>
  <c r="K71" i="1" s="1"/>
  <c r="L71" i="1"/>
  <c r="M71" i="1"/>
  <c r="N71" i="1"/>
  <c r="O71" i="1"/>
  <c r="P71" i="1"/>
  <c r="Q71" i="1"/>
  <c r="R71" i="1"/>
  <c r="G71" i="1" s="1"/>
  <c r="T71" i="1"/>
  <c r="U71" i="1"/>
  <c r="V71" i="1"/>
  <c r="W71" i="1"/>
  <c r="X71" i="1"/>
  <c r="I77" i="1"/>
  <c r="J77" i="1"/>
  <c r="L77" i="1"/>
  <c r="M77" i="1"/>
  <c r="N77" i="1"/>
  <c r="O77" i="1"/>
  <c r="P77" i="1"/>
  <c r="Q77" i="1"/>
  <c r="R77" i="1"/>
  <c r="T77" i="1"/>
  <c r="U77" i="1"/>
  <c r="V77" i="1"/>
  <c r="W77" i="1"/>
  <c r="X77" i="1"/>
  <c r="L79" i="1"/>
  <c r="M79" i="1"/>
  <c r="N79" i="1"/>
  <c r="O79" i="1"/>
  <c r="P79" i="1"/>
  <c r="T79" i="1"/>
  <c r="U79" i="1"/>
  <c r="V79" i="1"/>
  <c r="W79" i="1"/>
  <c r="X79" i="1"/>
  <c r="I83" i="1"/>
  <c r="J83" i="1"/>
  <c r="L83" i="1"/>
  <c r="M83" i="1"/>
  <c r="N83" i="1"/>
  <c r="O83" i="1"/>
  <c r="P83" i="1"/>
  <c r="Q83" i="1"/>
  <c r="R83" i="1"/>
  <c r="T83" i="1"/>
  <c r="U83" i="1"/>
  <c r="V83" i="1"/>
  <c r="W83" i="1"/>
  <c r="X83" i="1"/>
  <c r="L100" i="1"/>
  <c r="L94" i="1" s="1"/>
  <c r="M100" i="1"/>
  <c r="M94" i="1" s="1"/>
  <c r="N100" i="1"/>
  <c r="N99" i="1" s="1"/>
  <c r="O100" i="1"/>
  <c r="O99" i="1" s="1"/>
  <c r="P100" i="1"/>
  <c r="P99" i="1" s="1"/>
  <c r="P88" i="1" s="1"/>
  <c r="Q100" i="1"/>
  <c r="R100" i="1"/>
  <c r="T100" i="1"/>
  <c r="U100" i="1"/>
  <c r="V100" i="1"/>
  <c r="W100" i="1"/>
  <c r="W94" i="1" s="1"/>
  <c r="X100" i="1"/>
  <c r="X94" i="1" s="1"/>
  <c r="T109" i="1"/>
  <c r="U109" i="1"/>
  <c r="V109" i="1"/>
  <c r="W109" i="1"/>
  <c r="X109" i="1"/>
  <c r="I187" i="1"/>
  <c r="I170" i="1"/>
  <c r="J225" i="1"/>
  <c r="J217" i="1"/>
  <c r="I217" i="1"/>
  <c r="I253" i="1"/>
  <c r="J50" i="1"/>
  <c r="I129" i="1"/>
  <c r="K129" i="1" s="1"/>
  <c r="J76" i="1" l="1"/>
  <c r="I76" i="1"/>
  <c r="S331" i="1"/>
  <c r="L331" i="1"/>
  <c r="T331" i="1"/>
  <c r="G331" i="1"/>
  <c r="W107" i="1"/>
  <c r="W105" i="1" s="1"/>
  <c r="U107" i="1"/>
  <c r="U105" i="1" s="1"/>
  <c r="X107" i="1"/>
  <c r="X105" i="1" s="1"/>
  <c r="V107" i="1"/>
  <c r="V105" i="1" s="1"/>
  <c r="T107" i="1"/>
  <c r="T105" i="1" s="1"/>
  <c r="R76" i="1"/>
  <c r="Q76" i="1"/>
  <c r="K306" i="1"/>
  <c r="S225" i="1"/>
  <c r="W99" i="1"/>
  <c r="W97" i="1" s="1"/>
  <c r="W91" i="1" s="1"/>
  <c r="W88" i="1" s="1"/>
  <c r="U99" i="1"/>
  <c r="U97" i="1" s="1"/>
  <c r="R99" i="1"/>
  <c r="P76" i="1"/>
  <c r="L99" i="1"/>
  <c r="L97" i="1" s="1"/>
  <c r="X99" i="1"/>
  <c r="X97" i="1" s="1"/>
  <c r="X91" i="1" s="1"/>
  <c r="X88" i="1" s="1"/>
  <c r="V99" i="1"/>
  <c r="T99" i="1"/>
  <c r="T97" i="1" s="1"/>
  <c r="Q99" i="1"/>
  <c r="O76" i="1"/>
  <c r="M99" i="1"/>
  <c r="M97" i="1" s="1"/>
  <c r="I61" i="1"/>
  <c r="H325" i="1"/>
  <c r="K242" i="1"/>
  <c r="K83" i="1"/>
  <c r="K77" i="1"/>
  <c r="K100" i="1"/>
  <c r="K323" i="1"/>
  <c r="K291" i="1"/>
  <c r="K234" i="1"/>
  <c r="K141" i="1"/>
  <c r="G280" i="1"/>
  <c r="H280" i="1" s="1"/>
  <c r="K280" i="1"/>
  <c r="K50" i="1"/>
  <c r="K217" i="1"/>
  <c r="S100" i="1"/>
  <c r="K64" i="1"/>
  <c r="K79" i="1"/>
  <c r="S334" i="1"/>
  <c r="H149" i="1"/>
  <c r="G225" i="1"/>
  <c r="X76" i="1"/>
  <c r="V76" i="1"/>
  <c r="M76" i="1"/>
  <c r="W76" i="1"/>
  <c r="U76" i="1"/>
  <c r="N76" i="1"/>
  <c r="L76" i="1"/>
  <c r="X61" i="1"/>
  <c r="U61" i="1"/>
  <c r="P61" i="1"/>
  <c r="L61" i="1"/>
  <c r="Q61" i="1"/>
  <c r="W61" i="1"/>
  <c r="T61" i="1"/>
  <c r="O61" i="1"/>
  <c r="M61" i="1"/>
  <c r="R61" i="1"/>
  <c r="S61" i="1" s="1"/>
  <c r="V61" i="1"/>
  <c r="F64" i="1"/>
  <c r="G64" i="1"/>
  <c r="G334" i="1"/>
  <c r="G83" i="1"/>
  <c r="G77" i="1"/>
  <c r="F71" i="1"/>
  <c r="G69" i="1"/>
  <c r="G198" i="1"/>
  <c r="H198" i="1" s="1"/>
  <c r="G109" i="1"/>
  <c r="F100" i="1"/>
  <c r="G79" i="1"/>
  <c r="F234" i="1"/>
  <c r="K322" i="1"/>
  <c r="G100" i="1"/>
  <c r="F83" i="1"/>
  <c r="F77" i="1"/>
  <c r="F69" i="1"/>
  <c r="F79" i="1"/>
  <c r="I334" i="1"/>
  <c r="I331" i="1" s="1"/>
  <c r="F331" i="1" s="1"/>
  <c r="G76" i="1" l="1"/>
  <c r="H331" i="1"/>
  <c r="R91" i="1"/>
  <c r="S91" i="1" s="1"/>
  <c r="S99" i="1"/>
  <c r="K331" i="1"/>
  <c r="T91" i="1"/>
  <c r="T94" i="1"/>
  <c r="U91" i="1"/>
  <c r="U94" i="1"/>
  <c r="V94" i="1"/>
  <c r="S76" i="1"/>
  <c r="G61" i="1"/>
  <c r="M91" i="1"/>
  <c r="M88" i="1" s="1"/>
  <c r="L91" i="1"/>
  <c r="L88" i="1" s="1"/>
  <c r="K97" i="1"/>
  <c r="G97" i="1"/>
  <c r="F97" i="1"/>
  <c r="F61" i="1"/>
  <c r="H100" i="1"/>
  <c r="F334" i="1"/>
  <c r="H334" i="1" s="1"/>
  <c r="F99" i="1"/>
  <c r="H234" i="1"/>
  <c r="H64" i="1"/>
  <c r="H71" i="1"/>
  <c r="K99" i="1"/>
  <c r="K61" i="1"/>
  <c r="H79" i="1"/>
  <c r="H83" i="1"/>
  <c r="H109" i="1"/>
  <c r="H69" i="1"/>
  <c r="H77" i="1"/>
  <c r="G99" i="1"/>
  <c r="T253" i="1"/>
  <c r="U88" i="1" l="1"/>
  <c r="T88" i="1"/>
  <c r="T76" i="1"/>
  <c r="G91" i="1"/>
  <c r="H97" i="1"/>
  <c r="H99" i="1"/>
  <c r="H61" i="1"/>
  <c r="L141" i="1"/>
  <c r="H91" i="1" l="1"/>
  <c r="P217" i="1"/>
  <c r="R253" i="1"/>
  <c r="Q253" i="1"/>
  <c r="F253" i="1" s="1"/>
  <c r="J119" i="1"/>
  <c r="J303" i="1"/>
  <c r="L275" i="1"/>
  <c r="K275" i="1"/>
  <c r="L253" i="1"/>
  <c r="J253" i="1"/>
  <c r="J216" i="1" s="1"/>
  <c r="J190" i="1"/>
  <c r="J187" i="1"/>
  <c r="K187" i="1" s="1"/>
  <c r="J170" i="1"/>
  <c r="J267" i="1"/>
  <c r="J214" i="1"/>
  <c r="J138" i="1"/>
  <c r="J132" i="1"/>
  <c r="J127" i="1"/>
  <c r="J33" i="1"/>
  <c r="J18" i="1"/>
  <c r="J17" i="1" s="1"/>
  <c r="I18" i="1"/>
  <c r="I17" i="1" s="1"/>
  <c r="J11" i="1"/>
  <c r="J8" i="1" s="1"/>
  <c r="I11" i="1"/>
  <c r="I8" i="1" s="1"/>
  <c r="P207" i="1"/>
  <c r="O207" i="1"/>
  <c r="N207" i="1"/>
  <c r="M207" i="1"/>
  <c r="L207" i="1"/>
  <c r="J207" i="1"/>
  <c r="I207" i="1"/>
  <c r="X198" i="1"/>
  <c r="W198" i="1"/>
  <c r="V198" i="1"/>
  <c r="U198" i="1"/>
  <c r="P198" i="1"/>
  <c r="I303" i="1"/>
  <c r="I286" i="1"/>
  <c r="I267" i="1"/>
  <c r="I225" i="1"/>
  <c r="I216" i="1" s="1"/>
  <c r="I214" i="1"/>
  <c r="I190" i="1"/>
  <c r="I138" i="1"/>
  <c r="I132" i="1"/>
  <c r="I127" i="1"/>
  <c r="J21" i="1"/>
  <c r="L21" i="1"/>
  <c r="M21" i="1"/>
  <c r="N21" i="1"/>
  <c r="O21" i="1"/>
  <c r="P21" i="1"/>
  <c r="R21" i="1"/>
  <c r="U21" i="1"/>
  <c r="V21" i="1"/>
  <c r="W21" i="1"/>
  <c r="L225" i="1"/>
  <c r="M225" i="1"/>
  <c r="N225" i="1"/>
  <c r="O225" i="1"/>
  <c r="P225" i="1"/>
  <c r="U291" i="1"/>
  <c r="V291" i="1"/>
  <c r="W291" i="1"/>
  <c r="X291" i="1"/>
  <c r="T291" i="1"/>
  <c r="M291" i="1"/>
  <c r="N291" i="1"/>
  <c r="O291" i="1"/>
  <c r="P291" i="1"/>
  <c r="F291" i="1"/>
  <c r="L291" i="1"/>
  <c r="L214" i="1"/>
  <c r="M214" i="1"/>
  <c r="N214" i="1"/>
  <c r="O214" i="1"/>
  <c r="P214" i="1"/>
  <c r="Q214" i="1"/>
  <c r="R214" i="1"/>
  <c r="T214" i="1"/>
  <c r="U214" i="1"/>
  <c r="V214" i="1"/>
  <c r="V206" i="1" s="1"/>
  <c r="W214" i="1"/>
  <c r="X214" i="1"/>
  <c r="U179" i="1"/>
  <c r="V179" i="1"/>
  <c r="W179" i="1"/>
  <c r="X179" i="1"/>
  <c r="T179" i="1"/>
  <c r="M179" i="1"/>
  <c r="N179" i="1"/>
  <c r="O179" i="1"/>
  <c r="P179" i="1"/>
  <c r="Q179" i="1"/>
  <c r="R179" i="1"/>
  <c r="U50" i="1"/>
  <c r="U49" i="1" s="1"/>
  <c r="V50" i="1"/>
  <c r="V49" i="1" s="1"/>
  <c r="W50" i="1"/>
  <c r="W49" i="1" s="1"/>
  <c r="X50" i="1"/>
  <c r="X49" i="1" s="1"/>
  <c r="T50" i="1"/>
  <c r="T49" i="1" s="1"/>
  <c r="M50" i="1"/>
  <c r="M49" i="1" s="1"/>
  <c r="N50" i="1"/>
  <c r="N49" i="1" s="1"/>
  <c r="O50" i="1"/>
  <c r="O49" i="1" s="1"/>
  <c r="P50" i="1"/>
  <c r="P49" i="1" s="1"/>
  <c r="Q50" i="1"/>
  <c r="R50" i="1"/>
  <c r="L50" i="1"/>
  <c r="L49" i="1" s="1"/>
  <c r="I49" i="1"/>
  <c r="L303" i="1"/>
  <c r="M303" i="1"/>
  <c r="N303" i="1"/>
  <c r="O303" i="1"/>
  <c r="P303" i="1"/>
  <c r="Q303" i="1"/>
  <c r="R303" i="1"/>
  <c r="T303" i="1"/>
  <c r="U303" i="1"/>
  <c r="V303" i="1"/>
  <c r="W303" i="1"/>
  <c r="X303" i="1"/>
  <c r="L298" i="1"/>
  <c r="M298" i="1"/>
  <c r="N298" i="1"/>
  <c r="O298" i="1"/>
  <c r="P298" i="1"/>
  <c r="Q298" i="1"/>
  <c r="R298" i="1"/>
  <c r="T298" i="1"/>
  <c r="U298" i="1"/>
  <c r="V298" i="1"/>
  <c r="W298" i="1"/>
  <c r="X298" i="1"/>
  <c r="J286" i="1"/>
  <c r="L286" i="1"/>
  <c r="M286" i="1"/>
  <c r="N286" i="1"/>
  <c r="O286" i="1"/>
  <c r="P286" i="1"/>
  <c r="Q286" i="1"/>
  <c r="R286" i="1"/>
  <c r="T286" i="1"/>
  <c r="U286" i="1"/>
  <c r="V286" i="1"/>
  <c r="W286" i="1"/>
  <c r="X286" i="1"/>
  <c r="M275" i="1"/>
  <c r="N275" i="1"/>
  <c r="O275" i="1"/>
  <c r="P275" i="1"/>
  <c r="Q275" i="1"/>
  <c r="F275" i="1" s="1"/>
  <c r="R275" i="1"/>
  <c r="T275" i="1"/>
  <c r="U275" i="1"/>
  <c r="V275" i="1"/>
  <c r="W275" i="1"/>
  <c r="X275" i="1"/>
  <c r="M269" i="1"/>
  <c r="N269" i="1"/>
  <c r="O269" i="1"/>
  <c r="P269" i="1"/>
  <c r="U269" i="1"/>
  <c r="V269" i="1"/>
  <c r="W269" i="1"/>
  <c r="X269" i="1"/>
  <c r="L267" i="1"/>
  <c r="M267" i="1"/>
  <c r="N267" i="1"/>
  <c r="O267" i="1"/>
  <c r="P267" i="1"/>
  <c r="Q267" i="1"/>
  <c r="R267" i="1"/>
  <c r="T267" i="1"/>
  <c r="U267" i="1"/>
  <c r="V267" i="1"/>
  <c r="W267" i="1"/>
  <c r="X267" i="1"/>
  <c r="M253" i="1"/>
  <c r="N253" i="1"/>
  <c r="O253" i="1"/>
  <c r="U253" i="1"/>
  <c r="V253" i="1"/>
  <c r="W253" i="1"/>
  <c r="X253" i="1"/>
  <c r="L242" i="1"/>
  <c r="M242" i="1"/>
  <c r="N242" i="1"/>
  <c r="O242" i="1"/>
  <c r="P242" i="1"/>
  <c r="Q242" i="1"/>
  <c r="F242" i="1" s="1"/>
  <c r="R242" i="1"/>
  <c r="T242" i="1"/>
  <c r="U242" i="1"/>
  <c r="V242" i="1"/>
  <c r="W242" i="1"/>
  <c r="X242" i="1"/>
  <c r="L234" i="1"/>
  <c r="M234" i="1"/>
  <c r="N234" i="1"/>
  <c r="O234" i="1"/>
  <c r="T234" i="1"/>
  <c r="U234" i="1"/>
  <c r="W234" i="1"/>
  <c r="X234" i="1"/>
  <c r="T225" i="1"/>
  <c r="U225" i="1"/>
  <c r="V225" i="1"/>
  <c r="W225" i="1"/>
  <c r="X225" i="1"/>
  <c r="L217" i="1"/>
  <c r="M217" i="1"/>
  <c r="N217" i="1"/>
  <c r="O217" i="1"/>
  <c r="Q217" i="1"/>
  <c r="R217" i="1"/>
  <c r="T217" i="1"/>
  <c r="U217" i="1"/>
  <c r="V217" i="1"/>
  <c r="W217" i="1"/>
  <c r="X217" i="1"/>
  <c r="L190" i="1"/>
  <c r="M190" i="1"/>
  <c r="N190" i="1"/>
  <c r="O190" i="1"/>
  <c r="P190" i="1"/>
  <c r="Q190" i="1"/>
  <c r="R190" i="1"/>
  <c r="T190" i="1"/>
  <c r="U190" i="1"/>
  <c r="V190" i="1"/>
  <c r="W190" i="1"/>
  <c r="X190" i="1"/>
  <c r="L187" i="1"/>
  <c r="M187" i="1"/>
  <c r="N187" i="1"/>
  <c r="O187" i="1"/>
  <c r="P187" i="1"/>
  <c r="Q187" i="1"/>
  <c r="F187" i="1" s="1"/>
  <c r="R187" i="1"/>
  <c r="T187" i="1"/>
  <c r="U187" i="1"/>
  <c r="V187" i="1"/>
  <c r="W187" i="1"/>
  <c r="X187" i="1"/>
  <c r="I179" i="1"/>
  <c r="J179" i="1"/>
  <c r="L179" i="1"/>
  <c r="L170" i="1"/>
  <c r="M170" i="1"/>
  <c r="N170" i="1"/>
  <c r="O170" i="1"/>
  <c r="P170" i="1"/>
  <c r="Q170" i="1"/>
  <c r="R170" i="1"/>
  <c r="S170" i="1" s="1"/>
  <c r="T170" i="1"/>
  <c r="U170" i="1"/>
  <c r="V170" i="1"/>
  <c r="W170" i="1"/>
  <c r="X170" i="1"/>
  <c r="M141" i="1"/>
  <c r="N141" i="1"/>
  <c r="O141" i="1"/>
  <c r="P141" i="1"/>
  <c r="Q141" i="1"/>
  <c r="R141" i="1"/>
  <c r="T141" i="1"/>
  <c r="U141" i="1"/>
  <c r="V141" i="1"/>
  <c r="W141" i="1"/>
  <c r="X141" i="1"/>
  <c r="L138" i="1"/>
  <c r="M138" i="1"/>
  <c r="N138" i="1"/>
  <c r="O138" i="1"/>
  <c r="P138" i="1"/>
  <c r="Q138" i="1"/>
  <c r="R138" i="1"/>
  <c r="T138" i="1"/>
  <c r="U138" i="1"/>
  <c r="V138" i="1"/>
  <c r="W138" i="1"/>
  <c r="X138" i="1"/>
  <c r="L132" i="1"/>
  <c r="M132" i="1"/>
  <c r="N132" i="1"/>
  <c r="O132" i="1"/>
  <c r="P132" i="1"/>
  <c r="Q132" i="1"/>
  <c r="R132" i="1"/>
  <c r="T132" i="1"/>
  <c r="U132" i="1"/>
  <c r="V132" i="1"/>
  <c r="W132" i="1"/>
  <c r="X132" i="1"/>
  <c r="L127" i="1"/>
  <c r="L129" i="1" s="1"/>
  <c r="M127" i="1"/>
  <c r="M129" i="1" s="1"/>
  <c r="N127" i="1"/>
  <c r="N129" i="1" s="1"/>
  <c r="O127" i="1"/>
  <c r="O129" i="1" s="1"/>
  <c r="P127" i="1"/>
  <c r="P129" i="1" s="1"/>
  <c r="Q127" i="1"/>
  <c r="Q126" i="1" s="1"/>
  <c r="R127" i="1"/>
  <c r="T127" i="1"/>
  <c r="T129" i="1" s="1"/>
  <c r="U127" i="1"/>
  <c r="U129" i="1" s="1"/>
  <c r="V127" i="1"/>
  <c r="V129" i="1" s="1"/>
  <c r="W127" i="1"/>
  <c r="W129" i="1" s="1"/>
  <c r="X127" i="1"/>
  <c r="X129" i="1" s="1"/>
  <c r="J123" i="1"/>
  <c r="L123" i="1"/>
  <c r="M123" i="1"/>
  <c r="N123" i="1"/>
  <c r="O123" i="1"/>
  <c r="P123" i="1"/>
  <c r="Q123" i="1"/>
  <c r="R123" i="1"/>
  <c r="T123" i="1"/>
  <c r="U123" i="1"/>
  <c r="V123" i="1"/>
  <c r="W123" i="1"/>
  <c r="X123" i="1"/>
  <c r="L119" i="1"/>
  <c r="M119" i="1"/>
  <c r="M118" i="1" s="1"/>
  <c r="N119" i="1"/>
  <c r="O119" i="1"/>
  <c r="O118" i="1" s="1"/>
  <c r="P119" i="1"/>
  <c r="Q119" i="1"/>
  <c r="Q118" i="1" s="1"/>
  <c r="R119" i="1"/>
  <c r="T119" i="1"/>
  <c r="T118" i="1" s="1"/>
  <c r="U119" i="1"/>
  <c r="V119" i="1"/>
  <c r="V118" i="1" s="1"/>
  <c r="W119" i="1"/>
  <c r="X119" i="1"/>
  <c r="X118" i="1" s="1"/>
  <c r="J49" i="1"/>
  <c r="L33" i="1"/>
  <c r="M33" i="1"/>
  <c r="N33" i="1"/>
  <c r="O33" i="1"/>
  <c r="P33" i="1"/>
  <c r="Q33" i="1"/>
  <c r="S33" i="1" s="1"/>
  <c r="T33" i="1"/>
  <c r="U33" i="1"/>
  <c r="V33" i="1"/>
  <c r="W33" i="1"/>
  <c r="X33" i="1"/>
  <c r="L18" i="1"/>
  <c r="L17" i="1" s="1"/>
  <c r="M18" i="1"/>
  <c r="M17" i="1" s="1"/>
  <c r="N18" i="1"/>
  <c r="N17" i="1" s="1"/>
  <c r="O18" i="1"/>
  <c r="O17" i="1" s="1"/>
  <c r="P18" i="1"/>
  <c r="P17" i="1" s="1"/>
  <c r="Q18" i="1"/>
  <c r="Q17" i="1" s="1"/>
  <c r="R18" i="1"/>
  <c r="T18" i="1"/>
  <c r="T17" i="1" s="1"/>
  <c r="U18" i="1"/>
  <c r="U17" i="1" s="1"/>
  <c r="V18" i="1"/>
  <c r="V17" i="1" s="1"/>
  <c r="W18" i="1"/>
  <c r="W17" i="1" s="1"/>
  <c r="X18" i="1"/>
  <c r="X17" i="1" s="1"/>
  <c r="L14" i="1"/>
  <c r="M14" i="1"/>
  <c r="M13" i="1" s="1"/>
  <c r="N14" i="1"/>
  <c r="N13" i="1" s="1"/>
  <c r="O14" i="1"/>
  <c r="O13" i="1" s="1"/>
  <c r="P14" i="1"/>
  <c r="P13" i="1" s="1"/>
  <c r="Q14" i="1"/>
  <c r="Q13" i="1" s="1"/>
  <c r="R14" i="1"/>
  <c r="T14" i="1"/>
  <c r="T13" i="1" s="1"/>
  <c r="U14" i="1"/>
  <c r="U13" i="1" s="1"/>
  <c r="V14" i="1"/>
  <c r="V13" i="1" s="1"/>
  <c r="W14" i="1"/>
  <c r="W13" i="1" s="1"/>
  <c r="X14" i="1"/>
  <c r="X13" i="1" s="1"/>
  <c r="L13" i="1"/>
  <c r="L11" i="1"/>
  <c r="L8" i="1" s="1"/>
  <c r="M11" i="1"/>
  <c r="M8" i="1" s="1"/>
  <c r="N11" i="1"/>
  <c r="N8" i="1" s="1"/>
  <c r="O11" i="1"/>
  <c r="O8" i="1" s="1"/>
  <c r="P11" i="1"/>
  <c r="P8" i="1" s="1"/>
  <c r="Q11" i="1"/>
  <c r="Q8" i="1" s="1"/>
  <c r="R11" i="1"/>
  <c r="T11" i="1"/>
  <c r="T8" i="1" s="1"/>
  <c r="U11" i="1"/>
  <c r="U8" i="1" s="1"/>
  <c r="V11" i="1"/>
  <c r="V8" i="1" s="1"/>
  <c r="W11" i="1"/>
  <c r="W8" i="1" s="1"/>
  <c r="X11" i="1"/>
  <c r="X8" i="1" s="1"/>
  <c r="T323" i="1"/>
  <c r="T322" i="1" s="1"/>
  <c r="U323" i="1"/>
  <c r="U322" i="1" s="1"/>
  <c r="V323" i="1"/>
  <c r="V322" i="1" s="1"/>
  <c r="W323" i="1"/>
  <c r="W322" i="1" s="1"/>
  <c r="X323" i="1"/>
  <c r="X322" i="1" s="1"/>
  <c r="M322" i="1"/>
  <c r="N322" i="1"/>
  <c r="O322" i="1"/>
  <c r="P322" i="1"/>
  <c r="Q323" i="1"/>
  <c r="R323" i="1"/>
  <c r="L263" i="1" l="1"/>
  <c r="I126" i="1"/>
  <c r="L140" i="1"/>
  <c r="I140" i="1"/>
  <c r="F8" i="1"/>
  <c r="R140" i="1"/>
  <c r="P140" i="1"/>
  <c r="N140" i="1"/>
  <c r="Q140" i="1"/>
  <c r="O140" i="1"/>
  <c r="M140" i="1"/>
  <c r="W263" i="1"/>
  <c r="W260" i="1" s="1"/>
  <c r="U263" i="1"/>
  <c r="U260" i="1" s="1"/>
  <c r="R263" i="1"/>
  <c r="P263" i="1"/>
  <c r="N263" i="1"/>
  <c r="S50" i="1"/>
  <c r="R206" i="1"/>
  <c r="J140" i="1"/>
  <c r="P206" i="1"/>
  <c r="O216" i="1"/>
  <c r="M216" i="1"/>
  <c r="X263" i="1"/>
  <c r="X260" i="1" s="1"/>
  <c r="V263" i="1"/>
  <c r="V260" i="1" s="1"/>
  <c r="T263" i="1"/>
  <c r="Q263" i="1"/>
  <c r="O263" i="1"/>
  <c r="M263" i="1"/>
  <c r="J206" i="1"/>
  <c r="Q206" i="1"/>
  <c r="I206" i="1"/>
  <c r="F76" i="1"/>
  <c r="H76" i="1" s="1"/>
  <c r="K76" i="1"/>
  <c r="K123" i="1"/>
  <c r="W216" i="1"/>
  <c r="U216" i="1"/>
  <c r="R216" i="1"/>
  <c r="I263" i="1"/>
  <c r="X216" i="1"/>
  <c r="V216" i="1"/>
  <c r="T216" i="1"/>
  <c r="Q216" i="1"/>
  <c r="J263" i="1"/>
  <c r="S179" i="1"/>
  <c r="W285" i="1"/>
  <c r="U285" i="1"/>
  <c r="R285" i="1"/>
  <c r="S285" i="1" s="1"/>
  <c r="P285" i="1"/>
  <c r="N285" i="1"/>
  <c r="L285" i="1"/>
  <c r="N216" i="1"/>
  <c r="L216" i="1"/>
  <c r="P216" i="1"/>
  <c r="X285" i="1"/>
  <c r="V285" i="1"/>
  <c r="T285" i="1"/>
  <c r="Q285" i="1"/>
  <c r="O285" i="1"/>
  <c r="M285" i="1"/>
  <c r="F217" i="1"/>
  <c r="F170" i="1"/>
  <c r="K170" i="1"/>
  <c r="I285" i="1"/>
  <c r="S207" i="1"/>
  <c r="K286" i="1"/>
  <c r="J285" i="1"/>
  <c r="K21" i="1"/>
  <c r="K127" i="1"/>
  <c r="K138" i="1"/>
  <c r="K303" i="1"/>
  <c r="R8" i="1"/>
  <c r="G8" i="1" s="1"/>
  <c r="R129" i="1"/>
  <c r="S129" i="1" s="1"/>
  <c r="G217" i="1"/>
  <c r="G242" i="1"/>
  <c r="H242" i="1" s="1"/>
  <c r="G50" i="1"/>
  <c r="F225" i="1"/>
  <c r="H225" i="1" s="1"/>
  <c r="K225" i="1"/>
  <c r="K267" i="1"/>
  <c r="K190" i="1"/>
  <c r="R13" i="1"/>
  <c r="R17" i="1"/>
  <c r="G17" i="1" s="1"/>
  <c r="K49" i="1"/>
  <c r="K179" i="1"/>
  <c r="G291" i="1"/>
  <c r="H291" i="1" s="1"/>
  <c r="S21" i="1"/>
  <c r="K8" i="1"/>
  <c r="K11" i="1"/>
  <c r="K14" i="1"/>
  <c r="K17" i="1"/>
  <c r="K18" i="1"/>
  <c r="K269" i="1"/>
  <c r="K132" i="1"/>
  <c r="K214" i="1"/>
  <c r="G253" i="1"/>
  <c r="H253" i="1" s="1"/>
  <c r="K253" i="1"/>
  <c r="K298" i="1"/>
  <c r="K119" i="1"/>
  <c r="G33" i="1"/>
  <c r="K33" i="1"/>
  <c r="W140" i="1"/>
  <c r="U140" i="1"/>
  <c r="L206" i="1"/>
  <c r="N206" i="1"/>
  <c r="U206" i="1"/>
  <c r="W206" i="1"/>
  <c r="M206" i="1"/>
  <c r="O206" i="1"/>
  <c r="T206" i="1"/>
  <c r="X206" i="1"/>
  <c r="X140" i="1"/>
  <c r="V140" i="1"/>
  <c r="T140" i="1"/>
  <c r="G141" i="1"/>
  <c r="F141" i="1"/>
  <c r="F179" i="1"/>
  <c r="F207" i="1"/>
  <c r="G179" i="1"/>
  <c r="G123" i="1"/>
  <c r="G286" i="1"/>
  <c r="G134" i="1"/>
  <c r="G21" i="1"/>
  <c r="R322" i="1"/>
  <c r="G323" i="1"/>
  <c r="Q49" i="1"/>
  <c r="F49" i="1" s="1"/>
  <c r="F50" i="1"/>
  <c r="F123" i="1"/>
  <c r="F132" i="1"/>
  <c r="F138" i="1"/>
  <c r="F214" i="1"/>
  <c r="F267" i="1"/>
  <c r="F298" i="1"/>
  <c r="F303" i="1"/>
  <c r="F11" i="1"/>
  <c r="I13" i="1"/>
  <c r="F13" i="1" s="1"/>
  <c r="F14" i="1"/>
  <c r="G18" i="1"/>
  <c r="F33" i="1"/>
  <c r="G269" i="1"/>
  <c r="G132" i="1"/>
  <c r="G138" i="1"/>
  <c r="G214" i="1"/>
  <c r="G264" i="1"/>
  <c r="G267" i="1"/>
  <c r="G190" i="1"/>
  <c r="G275" i="1"/>
  <c r="H275" i="1" s="1"/>
  <c r="G303" i="1"/>
  <c r="G119" i="1"/>
  <c r="Q322" i="1"/>
  <c r="F323" i="1"/>
  <c r="F21" i="1"/>
  <c r="F127" i="1"/>
  <c r="F134" i="1"/>
  <c r="F190" i="1"/>
  <c r="F264" i="1"/>
  <c r="F286" i="1"/>
  <c r="G207" i="1"/>
  <c r="G11" i="1"/>
  <c r="G14" i="1"/>
  <c r="F17" i="1"/>
  <c r="F18" i="1"/>
  <c r="F269" i="1"/>
  <c r="G127" i="1"/>
  <c r="G170" i="1"/>
  <c r="G187" i="1"/>
  <c r="H187" i="1" s="1"/>
  <c r="G298" i="1"/>
  <c r="F119" i="1"/>
  <c r="I20" i="1"/>
  <c r="R49" i="1"/>
  <c r="S49" i="1" s="1"/>
  <c r="J20" i="1"/>
  <c r="J126" i="1"/>
  <c r="F129" i="1"/>
  <c r="X20" i="1"/>
  <c r="V20" i="1"/>
  <c r="T20" i="1"/>
  <c r="Q20" i="1"/>
  <c r="O20" i="1"/>
  <c r="M20" i="1"/>
  <c r="W20" i="1"/>
  <c r="U20" i="1"/>
  <c r="P20" i="1"/>
  <c r="N20" i="1"/>
  <c r="L20" i="1"/>
  <c r="W118" i="1"/>
  <c r="U118" i="1"/>
  <c r="R118" i="1"/>
  <c r="P118" i="1"/>
  <c r="N118" i="1"/>
  <c r="L118" i="1"/>
  <c r="R126" i="1"/>
  <c r="J13" i="1"/>
  <c r="X126" i="1"/>
  <c r="M126" i="1"/>
  <c r="V126" i="1"/>
  <c r="T126" i="1"/>
  <c r="O126" i="1"/>
  <c r="W126" i="1"/>
  <c r="U126" i="1"/>
  <c r="P126" i="1"/>
  <c r="N126" i="1"/>
  <c r="L126" i="1"/>
  <c r="R20" i="1"/>
  <c r="J118" i="1"/>
  <c r="M337" i="1" l="1"/>
  <c r="M341" i="1" s="1"/>
  <c r="S126" i="1"/>
  <c r="U337" i="1"/>
  <c r="U341" i="1" s="1"/>
  <c r="W337" i="1"/>
  <c r="W341" i="1" s="1"/>
  <c r="P337" i="1"/>
  <c r="P341" i="1" s="1"/>
  <c r="H298" i="1"/>
  <c r="V337" i="1"/>
  <c r="V341" i="1" s="1"/>
  <c r="O337" i="1"/>
  <c r="O341" i="1" s="1"/>
  <c r="N337" i="1"/>
  <c r="N341" i="1" s="1"/>
  <c r="T337" i="1"/>
  <c r="T341" i="1" s="1"/>
  <c r="Q337" i="1"/>
  <c r="Q341" i="1" s="1"/>
  <c r="L337" i="1"/>
  <c r="L341" i="1" s="1"/>
  <c r="S206" i="1"/>
  <c r="I337" i="1"/>
  <c r="I341" i="1" s="1"/>
  <c r="J337" i="1"/>
  <c r="J341" i="1" s="1"/>
  <c r="S263" i="1"/>
  <c r="S216" i="1"/>
  <c r="F140" i="1"/>
  <c r="K140" i="1"/>
  <c r="F306" i="1"/>
  <c r="G306" i="1"/>
  <c r="R337" i="1"/>
  <c r="G260" i="1"/>
  <c r="G115" i="1"/>
  <c r="F118" i="1"/>
  <c r="K20" i="1"/>
  <c r="H138" i="1"/>
  <c r="X337" i="1"/>
  <c r="X341" i="1" s="1"/>
  <c r="H267" i="1"/>
  <c r="H214" i="1"/>
  <c r="H132" i="1"/>
  <c r="H217" i="1"/>
  <c r="K285" i="1"/>
  <c r="K126" i="1"/>
  <c r="H170" i="1"/>
  <c r="H33" i="1"/>
  <c r="H50" i="1"/>
  <c r="F263" i="1"/>
  <c r="K118" i="1"/>
  <c r="S20" i="1"/>
  <c r="F322" i="1"/>
  <c r="G263" i="1"/>
  <c r="K263" i="1"/>
  <c r="G129" i="1"/>
  <c r="H129" i="1" s="1"/>
  <c r="G322" i="1"/>
  <c r="S322" i="1"/>
  <c r="S140" i="1"/>
  <c r="G206" i="1"/>
  <c r="K206" i="1"/>
  <c r="F126" i="1"/>
  <c r="G216" i="1"/>
  <c r="K13" i="1"/>
  <c r="H303" i="1"/>
  <c r="H127" i="1"/>
  <c r="H14" i="1"/>
  <c r="H207" i="1"/>
  <c r="H179" i="1"/>
  <c r="G140" i="1"/>
  <c r="H8" i="1"/>
  <c r="H11" i="1"/>
  <c r="H190" i="1"/>
  <c r="H264" i="1"/>
  <c r="H269" i="1"/>
  <c r="H18" i="1"/>
  <c r="H134" i="1"/>
  <c r="H286" i="1"/>
  <c r="H141" i="1"/>
  <c r="H119" i="1"/>
  <c r="H17" i="1"/>
  <c r="H323" i="1"/>
  <c r="H21" i="1"/>
  <c r="H123" i="1"/>
  <c r="F206" i="1"/>
  <c r="G118" i="1"/>
  <c r="G13" i="1"/>
  <c r="H13" i="1" s="1"/>
  <c r="F216" i="1"/>
  <c r="F285" i="1"/>
  <c r="G49" i="1"/>
  <c r="H49" i="1" s="1"/>
  <c r="G126" i="1"/>
  <c r="G20" i="1"/>
  <c r="F20" i="1"/>
  <c r="I345" i="1" l="1"/>
  <c r="H263" i="1"/>
  <c r="H140" i="1"/>
  <c r="H306" i="1"/>
  <c r="K216" i="1"/>
  <c r="H118" i="1"/>
  <c r="F337" i="1"/>
  <c r="F115" i="1"/>
  <c r="H115" i="1" s="1"/>
  <c r="K115" i="1"/>
  <c r="H206" i="1"/>
  <c r="H322" i="1"/>
  <c r="K337" i="1"/>
  <c r="H216" i="1"/>
  <c r="H20" i="1"/>
  <c r="H126" i="1"/>
  <c r="F341" i="1" l="1"/>
  <c r="F345" i="1" s="1"/>
  <c r="K341" i="1"/>
  <c r="G285" i="1"/>
  <c r="H285" i="1" s="1"/>
  <c r="R341" i="1"/>
  <c r="J345" i="1" s="1"/>
  <c r="S341" i="1" l="1"/>
  <c r="S337" i="1"/>
  <c r="G337" i="1"/>
  <c r="H337" i="1" l="1"/>
  <c r="H335" i="1" s="1"/>
  <c r="G341" i="1"/>
  <c r="H341" i="1" l="1"/>
  <c r="G345" i="1"/>
</calcChain>
</file>

<file path=xl/sharedStrings.xml><?xml version="1.0" encoding="utf-8"?>
<sst xmlns="http://schemas.openxmlformats.org/spreadsheetml/2006/main" count="603" uniqueCount="220">
  <si>
    <t>Dział</t>
  </si>
  <si>
    <t>Rozdział</t>
  </si>
  <si>
    <t>§</t>
  </si>
  <si>
    <t>Wyszczególnienie</t>
  </si>
  <si>
    <t xml:space="preserve">Dochody </t>
  </si>
  <si>
    <t>Rolnictwo i łowiectwo</t>
  </si>
  <si>
    <t xml:space="preserve"> Pozostała działalność</t>
  </si>
  <si>
    <t>0970</t>
  </si>
  <si>
    <t>Wpływy z różnych dochodów</t>
  </si>
  <si>
    <t>Leśnictwo</t>
  </si>
  <si>
    <t>02095</t>
  </si>
  <si>
    <t>Rybołówstwo i rybactwo</t>
  </si>
  <si>
    <t>0690</t>
  </si>
  <si>
    <t>Wpływy z różnych opłat</t>
  </si>
  <si>
    <t>Transport i łączność</t>
  </si>
  <si>
    <t>Drogi publiczne powiatowe</t>
  </si>
  <si>
    <t>0960</t>
  </si>
  <si>
    <t>2710</t>
  </si>
  <si>
    <t>6207</t>
  </si>
  <si>
    <t>6300</t>
  </si>
  <si>
    <t>0420</t>
  </si>
  <si>
    <t>Wpływy z opłaty komunikacyjnej</t>
  </si>
  <si>
    <t>0470</t>
  </si>
  <si>
    <t>Wpływy z opłat za zarząd, użytkowanie i użytkowanie wieczyste nieruchomości</t>
  </si>
  <si>
    <t>Gospodarka mieszkaniowa</t>
  </si>
  <si>
    <t>2360</t>
  </si>
  <si>
    <t>Dochody j.s.t. zwiazane z realizacją zadań z zakresu administracji</t>
  </si>
  <si>
    <t>2110</t>
  </si>
  <si>
    <t>Działalność usługowa</t>
  </si>
  <si>
    <t>0920</t>
  </si>
  <si>
    <t>Organizacja targów i wystaw</t>
  </si>
  <si>
    <t>Administracja publiczna</t>
  </si>
  <si>
    <t>0750</t>
  </si>
  <si>
    <t>Dotacje celowe otrzymane z samorządu województwa na inwestycje</t>
  </si>
  <si>
    <t>Kwalifikacja wojskowa</t>
  </si>
  <si>
    <t>2120</t>
  </si>
  <si>
    <t>Bezpieczeństwo publiczne i ochrona p.</t>
  </si>
  <si>
    <t>6410</t>
  </si>
  <si>
    <t>Wpływy z innych opłat stanowiących dochody j.s.t.</t>
  </si>
  <si>
    <t>0490</t>
  </si>
  <si>
    <t>Wpływy z innych lokalnych opłat pobieranych przez j.s.t</t>
  </si>
  <si>
    <t>0010</t>
  </si>
  <si>
    <t>Podatek dochodowy od osób fizycznych</t>
  </si>
  <si>
    <t>0020</t>
  </si>
  <si>
    <t>Podatek dochodowy od osób prawnych</t>
  </si>
  <si>
    <t>Różne rozliczenia</t>
  </si>
  <si>
    <t>2920</t>
  </si>
  <si>
    <t>Subwencje ogólne z budżetu państwa</t>
  </si>
  <si>
    <t xml:space="preserve"> Część równoważąca subwencji ogólnej dla powiatów</t>
  </si>
  <si>
    <t>Różne rozliczenia finansowe</t>
  </si>
  <si>
    <t>Oświata i wychowanie</t>
  </si>
  <si>
    <t xml:space="preserve"> Szkoły podstawowe specjalne</t>
  </si>
  <si>
    <t>0830</t>
  </si>
  <si>
    <t>Wpływy z usług</t>
  </si>
  <si>
    <t>2130</t>
  </si>
  <si>
    <t>2007</t>
  </si>
  <si>
    <t>Licea ogólnokształcące</t>
  </si>
  <si>
    <t>0840</t>
  </si>
  <si>
    <t>Wpływy ze sprzedaży wyrobów</t>
  </si>
  <si>
    <t>2910</t>
  </si>
  <si>
    <t>Szkoły zawodowe</t>
  </si>
  <si>
    <t>0870</t>
  </si>
  <si>
    <t>Wpływy ze sprzedaży składników majątkowych</t>
  </si>
  <si>
    <t>Stołówki szkolne</t>
  </si>
  <si>
    <t>Pozostała działalność</t>
  </si>
  <si>
    <t>Ochrona zdrowia</t>
  </si>
  <si>
    <t>Pomoc społeczna</t>
  </si>
  <si>
    <t>Placówki opiekuńczo wychowawcze</t>
  </si>
  <si>
    <t xml:space="preserve"> Domy pomocy społecznej</t>
  </si>
  <si>
    <t>Ośrodki wsparcia</t>
  </si>
  <si>
    <t>Rodziny zastępcze</t>
  </si>
  <si>
    <t>Powiatowe centra pomocy rodzinie</t>
  </si>
  <si>
    <t xml:space="preserve"> Zespoły ds. orzekania o niepełnosprawności</t>
  </si>
  <si>
    <t>Fundusz Pracy</t>
  </si>
  <si>
    <t>2690</t>
  </si>
  <si>
    <t>Wpływy z pozostałych dochodów</t>
  </si>
  <si>
    <t xml:space="preserve"> Powiatowe urzędy pracy</t>
  </si>
  <si>
    <t>Edukacyjna opieka wychowawcza</t>
  </si>
  <si>
    <t xml:space="preserve">Poradnie psychologiczno - pedagogiczne </t>
  </si>
  <si>
    <t xml:space="preserve"> Placówki wychowania pozaszkolnego</t>
  </si>
  <si>
    <t xml:space="preserve"> Internaty i bursy szkolne</t>
  </si>
  <si>
    <t xml:space="preserve"> Szkolne schroniska młodzieżowe</t>
  </si>
  <si>
    <t>Gospodarka komunalna i ochrona środowiska</t>
  </si>
  <si>
    <t>Wpływy i wydatki zwąza. z gromadz. środków z opłat i kar za korzyst. ze środ.</t>
  </si>
  <si>
    <t>RAZEM  DOCHODY</t>
  </si>
  <si>
    <t>Dochody wykonane</t>
  </si>
  <si>
    <t>Inne formy kształcenia osobno niewymienione</t>
  </si>
  <si>
    <t>Relacja %</t>
  </si>
  <si>
    <t>bieżące</t>
  </si>
  <si>
    <t>w tym:</t>
  </si>
  <si>
    <t>Dotacje i środki na finans.wyd. na realiz. zad. z udz. śr. art. 5 ust. 1 pkt. 2 i 3</t>
  </si>
  <si>
    <t>Doch.zw.ze szczególnymi zasadami wykonania budżetu jednostki wynikające z odrębnych ustaw</t>
  </si>
  <si>
    <t>Doch.związane z realiz.zadań z zakresu adm.rządowej i innych zleconych j.s.t. odrębnymi ustawami</t>
  </si>
  <si>
    <t>Dochody związane z realiz. zadań w drodze umów lub porozumień między j.s.t.</t>
  </si>
  <si>
    <t>Dochody</t>
  </si>
  <si>
    <t>majątkowe</t>
  </si>
  <si>
    <t>Doch.związane z realiz.zadań wykonyw.na mocy porozumień z organami adm.rządowej</t>
  </si>
  <si>
    <t>Doch.związane z realiz. zadań wykonyw.na podst.porozumień z organami adm.rządowej</t>
  </si>
  <si>
    <t>PRZYCHODY</t>
  </si>
  <si>
    <t>RAZEM DOCHODY I PRZYCHODY</t>
  </si>
  <si>
    <t>Przychody z zaciągnętych pożyczek i kredytów</t>
  </si>
  <si>
    <t>Plan po zmianach</t>
  </si>
  <si>
    <t>6260</t>
  </si>
  <si>
    <t>0680</t>
  </si>
  <si>
    <t>2001</t>
  </si>
  <si>
    <t>0910</t>
  </si>
  <si>
    <t>Dotacje celowe w ramach programów finansowanych (…)</t>
  </si>
  <si>
    <t>Dotacje otrzymane z państwowych funduszy celowych na finansowanie (…)</t>
  </si>
  <si>
    <t>Szpitale ogólne</t>
  </si>
  <si>
    <t>Odsetki od nieterminowych wpłat (…)</t>
  </si>
  <si>
    <t>Wolne środki, o których mowa w art. 217 ust. 2 pkt 6 ustawy</t>
  </si>
  <si>
    <t>Dotacja celowa otrzymana z tytułu pomocy finansowej (…)</t>
  </si>
  <si>
    <t>Dotacja celowa otrzymana (…)</t>
  </si>
  <si>
    <t>010</t>
  </si>
  <si>
    <t>6430</t>
  </si>
  <si>
    <t>2760</t>
  </si>
  <si>
    <t xml:space="preserve">Środki na uzupełnienie dochcodów powiatów w paragrafie tym ujmuje się środki, o których mowa w art..36 ust. 4 ptk.1 ustawy z dnia 13 listopada 2003 r. o dochodach jednostek samorządu terytorialnego </t>
  </si>
  <si>
    <t xml:space="preserve">Uzupełnienie subwencji ogólnej dla jednostek samorządu terytorialnego </t>
  </si>
  <si>
    <t xml:space="preserve">Dotacje celowe otrzymane z budżetu państwa na zadania bieżące z zakresu administracji rządowej oraz inne zadania zlecone ustawami realizowane przez powiat </t>
  </si>
  <si>
    <t>Wpływy ze zwrotów dotacji oraz płatności(…)</t>
  </si>
  <si>
    <t>0770</t>
  </si>
  <si>
    <t>Wpływy z tytułu odpłatnego nabycia prawa własności (…)</t>
  </si>
  <si>
    <t>6630</t>
  </si>
  <si>
    <t>2329</t>
  </si>
  <si>
    <t>2719</t>
  </si>
  <si>
    <t>Kultura fizyczna</t>
  </si>
  <si>
    <t>01095</t>
  </si>
  <si>
    <t>020</t>
  </si>
  <si>
    <t>050</t>
  </si>
  <si>
    <t>05095</t>
  </si>
  <si>
    <t xml:space="preserve">Składki na ubezpiecz. zdrow. oraz świadczenia dla </t>
  </si>
  <si>
    <t>Nadzór budowlany</t>
  </si>
  <si>
    <t>Gospodarka gruntami i nieruchomościami</t>
  </si>
  <si>
    <t>Dochody j.s.t. z realizacji zadań administracji rządowej</t>
  </si>
  <si>
    <t>Dotacje celowe otrzymane z budżetu państwa na realizację (…)</t>
  </si>
  <si>
    <t>Dotacje celowe otrzymane z budżetu państwa (…)</t>
  </si>
  <si>
    <t>Starostwa powiatowe</t>
  </si>
  <si>
    <t>Urzędy wojewódzkie</t>
  </si>
  <si>
    <t>Komendy powiatowe Państwowej Straży Pożarnej</t>
  </si>
  <si>
    <t>Dochody j.s.t. związane z realizacją zadań z zakresu administracji</t>
  </si>
  <si>
    <t>Dotacje otrzymane z państwowych funduszy celowych (…)</t>
  </si>
  <si>
    <t>Udziały powiatów w podatkach stanowiacych doch. Budż. Państwa</t>
  </si>
  <si>
    <t>Dochody od osób prawnych (…)</t>
  </si>
  <si>
    <t>Część oświatowa subwencji ogólnej dla j.s.t.</t>
  </si>
  <si>
    <t>Część wyrównawcza subwencji ogólnej dla powiatów</t>
  </si>
  <si>
    <t>Przedszkola specjalne</t>
  </si>
  <si>
    <t>Dotacje celowe otrzymane z budżetu (…)</t>
  </si>
  <si>
    <t>Dotacje celowe otrzymane z powiatu (…)</t>
  </si>
  <si>
    <t xml:space="preserve">Pozostałe odsetki </t>
  </si>
  <si>
    <t>Środki na Fundusz Pracy otrzymane przez powiat</t>
  </si>
  <si>
    <t>Państwowy Fundusz Rehabilitacji Osób Niepełnosprawnych</t>
  </si>
  <si>
    <t>Pozostałe zadania w zakresie polityki społecznej</t>
  </si>
  <si>
    <t>Wpływy od rodziców z tytułu opłaty za pobyt dziecka w pieczy zastępczej</t>
  </si>
  <si>
    <t>Gimnazja</t>
  </si>
  <si>
    <t>Gimnazja specjalne</t>
  </si>
  <si>
    <t>Zadania w zakresie przeciwdziałania przemocy w rodzinie</t>
  </si>
  <si>
    <t>2057</t>
  </si>
  <si>
    <t>0650</t>
  </si>
  <si>
    <t>2051</t>
  </si>
  <si>
    <t>2059</t>
  </si>
  <si>
    <t>6257</t>
  </si>
  <si>
    <t>2160</t>
  </si>
  <si>
    <t>Wpływy z pozostałych odsetek</t>
  </si>
  <si>
    <t>Wpływy z opłat za wydanie prawa jazdy</t>
  </si>
  <si>
    <t>Wymiar sprawiedliwości</t>
  </si>
  <si>
    <t>Nieodpłatna pomoc prawna</t>
  </si>
  <si>
    <t>Wpływy z otrzymanych spadków, zapisów i darowizn w postaci pieniężnej</t>
  </si>
  <si>
    <t>Realizacja zadań wymagających stosowania specjalnej (…)</t>
  </si>
  <si>
    <t>Kwalifikacyjne kursy zawodowe</t>
  </si>
  <si>
    <t>Wpływy z odsetek od nieterminowych wpłat (…)</t>
  </si>
  <si>
    <t>Wpływy z najmu i dzierżawy składników majątkowych (…)</t>
  </si>
  <si>
    <t>Ośrodki dokumentacji geodezyjnej (…)</t>
  </si>
  <si>
    <t>01005</t>
  </si>
  <si>
    <t>Prace geodezyjno- urządzeniowe na potrzeby rolnictwa</t>
  </si>
  <si>
    <t>6309</t>
  </si>
  <si>
    <t>6629</t>
  </si>
  <si>
    <t>Turystyka</t>
  </si>
  <si>
    <t>Zadania w zakresie upowszechniania turystyki</t>
  </si>
  <si>
    <t>0640</t>
  </si>
  <si>
    <t>Wpływy z tytułu kosztów egzekucyjnych, opłaty komorniczej i kosztów upomnień</t>
  </si>
  <si>
    <t>2950</t>
  </si>
  <si>
    <t>Wpływy ze zwrotów niewykorzystanych dotacji oraz płatności</t>
  </si>
  <si>
    <t>2330</t>
  </si>
  <si>
    <t>Dotacje celowe otrzymane od samorządu województwa na zadania bieżące realizowane na podstawie porozumień (umów) między jednostkami samorządu terytorialnego</t>
  </si>
  <si>
    <t>Otrzymane spadki, zapisy i darowizny w postaci pieniężnej</t>
  </si>
  <si>
    <t>0610</t>
  </si>
  <si>
    <t>Wpływy z opłat egzaminacyjnych (…)</t>
  </si>
  <si>
    <t>Rodzina</t>
  </si>
  <si>
    <t>Wpływy z rożnych opłat</t>
  </si>
  <si>
    <t>Działalność placówek opiekuńczo- wychowawczych</t>
  </si>
  <si>
    <t>Dochody jednostek samorządu terytorialnego (…)</t>
  </si>
  <si>
    <t>6269</t>
  </si>
  <si>
    <t>Pozaostałe wydatki obronne</t>
  </si>
  <si>
    <t>Ratownictwo medyczne</t>
  </si>
  <si>
    <t>Dot. cel. z budżetu państwa na inwestycje</t>
  </si>
  <si>
    <t>2449</t>
  </si>
  <si>
    <t>Dotacje otrzymane z państwowych funduszy celowych na finansowanie lub dofinansowanie kosztów realizacji i zakupów inwestycyjnych jednostek sektora finansów publicznych</t>
  </si>
  <si>
    <t>6680</t>
  </si>
  <si>
    <t>Wpłata środków finansowych z niewykorzystanych w terminie ydatków, które nie wygasają z upływem roku budżetowego</t>
  </si>
  <si>
    <t>Szkoły policealne</t>
  </si>
  <si>
    <t>0620</t>
  </si>
  <si>
    <t>Wpływy z opłat za zezwolenia, akredytacje oraz opłaty ewidencyjne</t>
  </si>
  <si>
    <t>2440</t>
  </si>
  <si>
    <t>Dotacje celowe otrzymane z budżetu państwa na realizację bieżących zadań własnych powiatu</t>
  </si>
  <si>
    <t>0940</t>
  </si>
  <si>
    <t xml:space="preserve">Wspieranie rodziny </t>
  </si>
  <si>
    <t>Urzędy naczelnych organów władzy (…)</t>
  </si>
  <si>
    <t>Wybory do rad gim, rad powiatów (…)</t>
  </si>
  <si>
    <t>Kultura i ochrona dziedzictwa narodowego</t>
  </si>
  <si>
    <t>Dotacje otrzymane z państwowych funduszy celowych na realizację zadań bieżących jednostek sektora finansów publicznych</t>
  </si>
  <si>
    <t>Obrona cywilna</t>
  </si>
  <si>
    <t>Wpływy z rozliczeń/zwrotów z lat ubiegłych</t>
  </si>
  <si>
    <t>Usuwanie skutków klęsk żywiołowych</t>
  </si>
  <si>
    <t>Zapewnienie uczniom prawa do bezpłanego dostępu do podręczników</t>
  </si>
  <si>
    <t>Obrona narodowa</t>
  </si>
  <si>
    <t>Technika</t>
  </si>
  <si>
    <t>REALIZACJA DOCHODÓW I PRZYCHODÓW BUDŻETU POWIATU ZA I PÓŁROCZE 2019 ROKU</t>
  </si>
  <si>
    <t>Promocja jednostek samorządu terytorialnego</t>
  </si>
  <si>
    <t>6180</t>
  </si>
  <si>
    <t>Środki na inwestycje na drogach publicznych powiatowych i wojewódzkich oraz na drogach powiatowych, wojewódzkich i krajowych w granicach miast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</si>
</sst>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z_ł_-;\-* #,##0.00\ _z_ł_-;_-* &quot;-&quot;??\ _z_ł_-;_-@_-"/>
    <numFmt numFmtId="164" formatCode="#,##0_ ;[Red]\-#,##0,"/>
    <numFmt numFmtId="165" formatCode="#,##0.00_ ;[Red]\-#,##0.00,"/>
    <numFmt numFmtId="166" formatCode="#,##0&quot; F&quot;_);[Red]\(#,##0&quot; F)&quot;"/>
    <numFmt numFmtId="167" formatCode="#,##0.00&quot; F&quot;_);[Red]\(#,##0.00&quot; F)&quot;"/>
    <numFmt numFmtId="168" formatCode="0.0%"/>
  </numFmts>
  <fonts count="42"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0"/>
      <name val="Arial"/>
      <family val="2"/>
      <charset val="238"/>
    </font>
    <font>
      <b/>
      <i/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 CE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i/>
      <u/>
      <sz val="8"/>
      <name val="Arial CE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9"/>
      </patternFill>
    </fill>
    <fill>
      <patternFill patternType="solid">
        <fgColor theme="3" tint="0.79998168889431442"/>
        <bgColor indexed="49"/>
      </patternFill>
    </fill>
    <fill>
      <patternFill patternType="solid">
        <fgColor theme="3" tint="0.39997558519241921"/>
        <bgColor indexed="4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7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7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164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7" fillId="0" borderId="0"/>
    <xf numFmtId="0" fontId="27" fillId="0" borderId="0"/>
    <xf numFmtId="0" fontId="4" fillId="0" borderId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23" borderId="9" applyNumberFormat="0" applyAlignment="0" applyProtection="0"/>
    <xf numFmtId="0" fontId="19" fillId="3" borderId="0" applyNumberFormat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327">
    <xf numFmtId="0" fontId="0" fillId="0" borderId="0" xfId="0"/>
    <xf numFmtId="0" fontId="20" fillId="0" borderId="0" xfId="0" applyFont="1"/>
    <xf numFmtId="0" fontId="24" fillId="0" borderId="0" xfId="0" applyFont="1"/>
    <xf numFmtId="4" fontId="0" fillId="0" borderId="0" xfId="0" applyNumberFormat="1"/>
    <xf numFmtId="0" fontId="0" fillId="0" borderId="12" xfId="0" applyBorder="1"/>
    <xf numFmtId="0" fontId="20" fillId="25" borderId="0" xfId="0" applyFont="1" applyFill="1"/>
    <xf numFmtId="0" fontId="34" fillId="26" borderId="0" xfId="0" applyFont="1" applyFill="1"/>
    <xf numFmtId="4" fontId="26" fillId="24" borderId="12" xfId="0" applyNumberFormat="1" applyFont="1" applyFill="1" applyBorder="1"/>
    <xf numFmtId="0" fontId="33" fillId="0" borderId="16" xfId="0" applyFont="1" applyBorder="1" applyAlignment="1">
      <alignment horizontal="center" vertical="center" wrapText="1"/>
    </xf>
    <xf numFmtId="0" fontId="20" fillId="27" borderId="0" xfId="0" applyFont="1" applyFill="1"/>
    <xf numFmtId="10" fontId="0" fillId="0" borderId="0" xfId="0" applyNumberFormat="1"/>
    <xf numFmtId="10" fontId="0" fillId="0" borderId="12" xfId="0" applyNumberFormat="1" applyBorder="1"/>
    <xf numFmtId="10" fontId="33" fillId="0" borderId="16" xfId="0" applyNumberFormat="1" applyFont="1" applyBorder="1" applyAlignment="1">
      <alignment horizontal="center" vertical="center" wrapText="1"/>
    </xf>
    <xf numFmtId="4" fontId="0" fillId="0" borderId="12" xfId="0" applyNumberFormat="1" applyBorder="1"/>
    <xf numFmtId="4" fontId="30" fillId="0" borderId="17" xfId="0" applyNumberFormat="1" applyFont="1" applyBorder="1" applyAlignment="1">
      <alignment vertical="top" wrapText="1"/>
    </xf>
    <xf numFmtId="4" fontId="0" fillId="0" borderId="0" xfId="0" applyNumberFormat="1" applyBorder="1"/>
    <xf numFmtId="4" fontId="31" fillId="0" borderId="17" xfId="0" applyNumberFormat="1" applyFont="1" applyBorder="1" applyAlignment="1">
      <alignment horizontal="left" vertical="top" wrapText="1"/>
    </xf>
    <xf numFmtId="4" fontId="31" fillId="0" borderId="14" xfId="0" applyNumberFormat="1" applyFont="1" applyBorder="1" applyAlignment="1">
      <alignment vertical="top" wrapText="1"/>
    </xf>
    <xf numFmtId="4" fontId="0" fillId="0" borderId="11" xfId="0" applyNumberFormat="1" applyBorder="1"/>
    <xf numFmtId="4" fontId="0" fillId="0" borderId="13" xfId="0" applyNumberFormat="1" applyBorder="1"/>
    <xf numFmtId="4" fontId="32" fillId="0" borderId="18" xfId="0" applyNumberFormat="1" applyFont="1" applyBorder="1" applyAlignment="1">
      <alignment vertical="top" wrapText="1"/>
    </xf>
    <xf numFmtId="4" fontId="31" fillId="0" borderId="17" xfId="0" applyNumberFormat="1" applyFont="1" applyBorder="1" applyAlignment="1">
      <alignment vertical="top" wrapText="1"/>
    </xf>
    <xf numFmtId="4" fontId="31" fillId="0" borderId="14" xfId="0" applyNumberFormat="1" applyFont="1" applyBorder="1" applyAlignment="1">
      <alignment horizontal="left" vertical="top" wrapText="1"/>
    </xf>
    <xf numFmtId="3" fontId="23" fillId="0" borderId="21" xfId="51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10" xfId="0" applyNumberFormat="1" applyBorder="1"/>
    <xf numFmtId="3" fontId="0" fillId="0" borderId="15" xfId="0" applyNumberFormat="1" applyBorder="1"/>
    <xf numFmtId="3" fontId="23" fillId="0" borderId="21" xfId="51" applyNumberFormat="1" applyFont="1" applyFill="1" applyBorder="1" applyAlignment="1">
      <alignment horizontal="center" vertical="center"/>
    </xf>
    <xf numFmtId="4" fontId="33" fillId="0" borderId="16" xfId="0" applyNumberFormat="1" applyFont="1" applyBorder="1" applyAlignment="1">
      <alignment wrapText="1"/>
    </xf>
    <xf numFmtId="3" fontId="23" fillId="0" borderId="21" xfId="51" applyNumberFormat="1" applyFont="1" applyBorder="1" applyAlignment="1">
      <alignment horizontal="center" vertical="center" wrapText="1"/>
    </xf>
    <xf numFmtId="3" fontId="23" fillId="0" borderId="12" xfId="51" applyNumberFormat="1" applyFont="1" applyFill="1" applyBorder="1" applyAlignment="1">
      <alignment horizontal="center" vertical="center"/>
    </xf>
    <xf numFmtId="0" fontId="29" fillId="31" borderId="24" xfId="43" quotePrefix="1" applyFont="1" applyFill="1" applyBorder="1" applyAlignment="1">
      <alignment horizontal="right"/>
    </xf>
    <xf numFmtId="0" fontId="35" fillId="33" borderId="25" xfId="43" applyFont="1" applyFill="1" applyBorder="1" applyAlignment="1">
      <alignment horizontal="right"/>
    </xf>
    <xf numFmtId="0" fontId="22" fillId="27" borderId="25" xfId="43" applyFont="1" applyFill="1" applyBorder="1" applyAlignment="1">
      <alignment horizontal="right"/>
    </xf>
    <xf numFmtId="0" fontId="29" fillId="31" borderId="25" xfId="43" quotePrefix="1" applyFont="1" applyFill="1" applyBorder="1" applyAlignment="1">
      <alignment horizontal="right"/>
    </xf>
    <xf numFmtId="0" fontId="29" fillId="31" borderId="25" xfId="43" applyFont="1" applyFill="1" applyBorder="1" applyAlignment="1">
      <alignment horizontal="right"/>
    </xf>
    <xf numFmtId="0" fontId="35" fillId="34" borderId="25" xfId="43" applyFont="1" applyFill="1" applyBorder="1" applyAlignment="1">
      <alignment horizontal="right"/>
    </xf>
    <xf numFmtId="0" fontId="29" fillId="32" borderId="25" xfId="43" applyFont="1" applyFill="1" applyBorder="1" applyAlignment="1">
      <alignment horizontal="right"/>
    </xf>
    <xf numFmtId="0" fontId="25" fillId="33" borderId="25" xfId="43" applyFont="1" applyFill="1" applyBorder="1" applyAlignment="1">
      <alignment horizontal="right"/>
    </xf>
    <xf numFmtId="0" fontId="28" fillId="27" borderId="25" xfId="43" applyFont="1" applyFill="1" applyBorder="1" applyAlignment="1">
      <alignment horizontal="right"/>
    </xf>
    <xf numFmtId="0" fontId="22" fillId="27" borderId="25" xfId="43" quotePrefix="1" applyFont="1" applyFill="1" applyBorder="1" applyAlignment="1">
      <alignment horizontal="right"/>
    </xf>
    <xf numFmtId="0" fontId="35" fillId="30" borderId="25" xfId="43" applyFont="1" applyFill="1" applyBorder="1" applyAlignment="1">
      <alignment horizontal="right"/>
    </xf>
    <xf numFmtId="0" fontId="28" fillId="29" borderId="25" xfId="43" applyFont="1" applyFill="1" applyBorder="1" applyAlignment="1">
      <alignment horizontal="right"/>
    </xf>
    <xf numFmtId="0" fontId="22" fillId="28" borderId="25" xfId="43" applyFont="1" applyFill="1" applyBorder="1" applyAlignment="1">
      <alignment horizontal="right"/>
    </xf>
    <xf numFmtId="0" fontId="25" fillId="34" borderId="25" xfId="43" applyFont="1" applyFill="1" applyBorder="1" applyAlignment="1">
      <alignment horizontal="right"/>
    </xf>
    <xf numFmtId="0" fontId="26" fillId="27" borderId="25" xfId="0" applyFont="1" applyFill="1" applyBorder="1"/>
    <xf numFmtId="0" fontId="33" fillId="32" borderId="26" xfId="0" applyFont="1" applyFill="1" applyBorder="1"/>
    <xf numFmtId="4" fontId="29" fillId="31" borderId="27" xfId="43" applyNumberFormat="1" applyFont="1" applyFill="1" applyBorder="1" applyAlignment="1">
      <alignment horizontal="right"/>
    </xf>
    <xf numFmtId="4" fontId="35" fillId="33" borderId="28" xfId="43" applyNumberFormat="1" applyFont="1" applyFill="1" applyBorder="1" applyAlignment="1">
      <alignment horizontal="right"/>
    </xf>
    <xf numFmtId="4" fontId="26" fillId="27" borderId="28" xfId="0" applyNumberFormat="1" applyFont="1" applyFill="1" applyBorder="1"/>
    <xf numFmtId="4" fontId="29" fillId="31" borderId="28" xfId="43" applyNumberFormat="1" applyFont="1" applyFill="1" applyBorder="1" applyAlignment="1">
      <alignment horizontal="right"/>
    </xf>
    <xf numFmtId="4" fontId="29" fillId="31" borderId="28" xfId="43" applyNumberFormat="1" applyFont="1" applyFill="1" applyBorder="1"/>
    <xf numFmtId="4" fontId="35" fillId="33" borderId="28" xfId="43" applyNumberFormat="1" applyFont="1" applyFill="1" applyBorder="1"/>
    <xf numFmtId="4" fontId="35" fillId="34" borderId="28" xfId="43" applyNumberFormat="1" applyFont="1" applyFill="1" applyBorder="1" applyAlignment="1">
      <alignment horizontal="right"/>
    </xf>
    <xf numFmtId="4" fontId="28" fillId="27" borderId="28" xfId="43" applyNumberFormat="1" applyFont="1" applyFill="1" applyBorder="1" applyAlignment="1">
      <alignment horizontal="right"/>
    </xf>
    <xf numFmtId="4" fontId="35" fillId="30" borderId="28" xfId="43" applyNumberFormat="1" applyFont="1" applyFill="1" applyBorder="1" applyAlignment="1">
      <alignment horizontal="right"/>
    </xf>
    <xf numFmtId="4" fontId="25" fillId="33" borderId="28" xfId="43" applyNumberFormat="1" applyFont="1" applyFill="1" applyBorder="1" applyAlignment="1">
      <alignment horizontal="right"/>
    </xf>
    <xf numFmtId="4" fontId="35" fillId="30" borderId="28" xfId="43" applyNumberFormat="1" applyFont="1" applyFill="1" applyBorder="1"/>
    <xf numFmtId="4" fontId="28" fillId="29" borderId="28" xfId="43" applyNumberFormat="1" applyFont="1" applyFill="1" applyBorder="1"/>
    <xf numFmtId="4" fontId="35" fillId="33" borderId="28" xfId="43" applyNumberFormat="1" applyFont="1" applyFill="1" applyBorder="1" applyAlignment="1"/>
    <xf numFmtId="4" fontId="37" fillId="34" borderId="28" xfId="0" applyNumberFormat="1" applyFont="1" applyFill="1" applyBorder="1"/>
    <xf numFmtId="4" fontId="29" fillId="32" borderId="28" xfId="43" applyNumberFormat="1" applyFont="1" applyFill="1" applyBorder="1"/>
    <xf numFmtId="4" fontId="28" fillId="27" borderId="28" xfId="43" applyNumberFormat="1" applyFont="1" applyFill="1" applyBorder="1"/>
    <xf numFmtId="4" fontId="33" fillId="32" borderId="29" xfId="0" applyNumberFormat="1" applyFont="1" applyFill="1" applyBorder="1"/>
    <xf numFmtId="0" fontId="29" fillId="31" borderId="24" xfId="43" applyFont="1" applyFill="1" applyBorder="1" applyAlignment="1">
      <alignment horizontal="right"/>
    </xf>
    <xf numFmtId="0" fontId="35" fillId="33" borderId="25" xfId="43" quotePrefix="1" applyFont="1" applyFill="1" applyBorder="1" applyAlignment="1">
      <alignment horizontal="right"/>
    </xf>
    <xf numFmtId="49" fontId="35" fillId="33" borderId="25" xfId="43" applyNumberFormat="1" applyFont="1" applyFill="1" applyBorder="1" applyAlignment="1">
      <alignment horizontal="right"/>
    </xf>
    <xf numFmtId="49" fontId="22" fillId="27" borderId="25" xfId="43" applyNumberFormat="1" applyFont="1" applyFill="1" applyBorder="1" applyAlignment="1">
      <alignment horizontal="right"/>
    </xf>
    <xf numFmtId="0" fontId="29" fillId="31" borderId="24" xfId="43" applyFont="1" applyFill="1" applyBorder="1" applyAlignment="1">
      <alignment horizontal="left"/>
    </xf>
    <xf numFmtId="49" fontId="29" fillId="27" borderId="25" xfId="43" applyNumberFormat="1" applyFont="1" applyFill="1" applyBorder="1" applyAlignment="1">
      <alignment horizontal="right"/>
    </xf>
    <xf numFmtId="49" fontId="29" fillId="31" borderId="25" xfId="43" applyNumberFormat="1" applyFont="1" applyFill="1" applyBorder="1" applyAlignment="1">
      <alignment horizontal="right"/>
    </xf>
    <xf numFmtId="49" fontId="29" fillId="27" borderId="25" xfId="43" quotePrefix="1" applyNumberFormat="1" applyFont="1" applyFill="1" applyBorder="1" applyAlignment="1">
      <alignment horizontal="right"/>
    </xf>
    <xf numFmtId="49" fontId="35" fillId="34" borderId="25" xfId="43" applyNumberFormat="1" applyFont="1" applyFill="1" applyBorder="1" applyAlignment="1">
      <alignment horizontal="right"/>
    </xf>
    <xf numFmtId="49" fontId="29" fillId="32" borderId="25" xfId="43" applyNumberFormat="1" applyFont="1" applyFill="1" applyBorder="1" applyAlignment="1">
      <alignment horizontal="right"/>
    </xf>
    <xf numFmtId="49" fontId="35" fillId="30" borderId="25" xfId="43" applyNumberFormat="1" applyFont="1" applyFill="1" applyBorder="1" applyAlignment="1">
      <alignment horizontal="right"/>
    </xf>
    <xf numFmtId="49" fontId="29" fillId="28" borderId="25" xfId="43" applyNumberFormat="1" applyFont="1" applyFill="1" applyBorder="1" applyAlignment="1">
      <alignment horizontal="right"/>
    </xf>
    <xf numFmtId="0" fontId="33" fillId="27" borderId="25" xfId="0" applyFont="1" applyFill="1" applyBorder="1"/>
    <xf numFmtId="0" fontId="35" fillId="33" borderId="25" xfId="43" applyFont="1" applyFill="1" applyBorder="1" applyAlignment="1">
      <alignment horizontal="left"/>
    </xf>
    <xf numFmtId="0" fontId="22" fillId="27" borderId="25" xfId="43" applyFont="1" applyFill="1" applyBorder="1" applyAlignment="1">
      <alignment horizontal="left"/>
    </xf>
    <xf numFmtId="0" fontId="29" fillId="31" borderId="25" xfId="43" applyFont="1" applyFill="1" applyBorder="1" applyAlignment="1">
      <alignment horizontal="left"/>
    </xf>
    <xf numFmtId="0" fontId="29" fillId="31" borderId="25" xfId="43" applyFont="1" applyFill="1" applyBorder="1" applyAlignment="1"/>
    <xf numFmtId="0" fontId="22" fillId="27" borderId="25" xfId="43" applyFont="1" applyFill="1" applyBorder="1" applyAlignment="1"/>
    <xf numFmtId="0" fontId="35" fillId="34" borderId="25" xfId="43" applyFont="1" applyFill="1" applyBorder="1" applyAlignment="1">
      <alignment horizontal="left"/>
    </xf>
    <xf numFmtId="0" fontId="35" fillId="34" borderId="25" xfId="43" applyFont="1" applyFill="1" applyBorder="1" applyAlignment="1"/>
    <xf numFmtId="0" fontId="35" fillId="33" borderId="25" xfId="43" applyFont="1" applyFill="1" applyBorder="1" applyAlignment="1"/>
    <xf numFmtId="0" fontId="25" fillId="33" borderId="25" xfId="43" applyFont="1" applyFill="1" applyBorder="1" applyAlignment="1">
      <alignment horizontal="left"/>
    </xf>
    <xf numFmtId="0" fontId="25" fillId="33" borderId="25" xfId="43" applyFont="1" applyFill="1" applyBorder="1" applyAlignment="1"/>
    <xf numFmtId="0" fontId="28" fillId="27" borderId="25" xfId="43" applyFont="1" applyFill="1" applyBorder="1" applyAlignment="1"/>
    <xf numFmtId="0" fontId="28" fillId="27" borderId="25" xfId="43" applyFont="1" applyFill="1" applyBorder="1" applyAlignment="1">
      <alignment horizontal="left"/>
    </xf>
    <xf numFmtId="0" fontId="35" fillId="30" borderId="25" xfId="43" applyFont="1" applyFill="1" applyBorder="1" applyAlignment="1"/>
    <xf numFmtId="0" fontId="25" fillId="34" borderId="25" xfId="43" applyFont="1" applyFill="1" applyBorder="1" applyAlignment="1"/>
    <xf numFmtId="0" fontId="29" fillId="32" borderId="25" xfId="43" applyFont="1" applyFill="1" applyBorder="1" applyAlignment="1">
      <alignment horizontal="left"/>
    </xf>
    <xf numFmtId="4" fontId="33" fillId="32" borderId="26" xfId="0" applyNumberFormat="1" applyFont="1" applyFill="1" applyBorder="1"/>
    <xf numFmtId="3" fontId="29" fillId="31" borderId="24" xfId="43" applyNumberFormat="1" applyFont="1" applyFill="1" applyBorder="1" applyAlignment="1">
      <alignment horizontal="right"/>
    </xf>
    <xf numFmtId="3" fontId="35" fillId="30" borderId="25" xfId="43" applyNumberFormat="1" applyFont="1" applyFill="1" applyBorder="1" applyAlignment="1">
      <alignment horizontal="right"/>
    </xf>
    <xf numFmtId="3" fontId="28" fillId="29" borderId="25" xfId="43" applyNumberFormat="1" applyFont="1" applyFill="1" applyBorder="1" applyAlignment="1">
      <alignment horizontal="right"/>
    </xf>
    <xf numFmtId="3" fontId="29" fillId="31" borderId="25" xfId="43" applyNumberFormat="1" applyFont="1" applyFill="1" applyBorder="1" applyAlignment="1">
      <alignment horizontal="right"/>
    </xf>
    <xf numFmtId="4" fontId="29" fillId="31" borderId="24" xfId="43" applyNumberFormat="1" applyFont="1" applyFill="1" applyBorder="1" applyAlignment="1">
      <alignment horizontal="right"/>
    </xf>
    <xf numFmtId="4" fontId="35" fillId="30" borderId="25" xfId="43" applyNumberFormat="1" applyFont="1" applyFill="1" applyBorder="1" applyAlignment="1">
      <alignment horizontal="right"/>
    </xf>
    <xf numFmtId="4" fontId="28" fillId="29" borderId="25" xfId="43" applyNumberFormat="1" applyFont="1" applyFill="1" applyBorder="1" applyAlignment="1">
      <alignment horizontal="right"/>
    </xf>
    <xf numFmtId="4" fontId="29" fillId="31" borderId="25" xfId="43" applyNumberFormat="1" applyFont="1" applyFill="1" applyBorder="1" applyAlignment="1">
      <alignment horizontal="right"/>
    </xf>
    <xf numFmtId="4" fontId="29" fillId="31" borderId="26" xfId="43" applyNumberFormat="1" applyFont="1" applyFill="1" applyBorder="1" applyAlignment="1">
      <alignment horizontal="right"/>
    </xf>
    <xf numFmtId="168" fontId="29" fillId="31" borderId="24" xfId="43" applyNumberFormat="1" applyFont="1" applyFill="1" applyBorder="1" applyAlignment="1">
      <alignment horizontal="right"/>
    </xf>
    <xf numFmtId="168" fontId="35" fillId="30" borderId="25" xfId="43" applyNumberFormat="1" applyFont="1" applyFill="1" applyBorder="1" applyAlignment="1">
      <alignment horizontal="right"/>
    </xf>
    <xf numFmtId="168" fontId="28" fillId="29" borderId="25" xfId="43" applyNumberFormat="1" applyFont="1" applyFill="1" applyBorder="1" applyAlignment="1">
      <alignment horizontal="right"/>
    </xf>
    <xf numFmtId="168" fontId="29" fillId="31" borderId="25" xfId="43" applyNumberFormat="1" applyFont="1" applyFill="1" applyBorder="1" applyAlignment="1">
      <alignment horizontal="right"/>
    </xf>
    <xf numFmtId="168" fontId="29" fillId="31" borderId="26" xfId="43" applyNumberFormat="1" applyFont="1" applyFill="1" applyBorder="1" applyAlignment="1">
      <alignment horizontal="right"/>
    </xf>
    <xf numFmtId="3" fontId="35" fillId="33" borderId="25" xfId="43" applyNumberFormat="1" applyFont="1" applyFill="1" applyBorder="1" applyAlignment="1">
      <alignment horizontal="right"/>
    </xf>
    <xf numFmtId="3" fontId="28" fillId="27" borderId="25" xfId="43" applyNumberFormat="1" applyFont="1" applyFill="1" applyBorder="1" applyAlignment="1">
      <alignment horizontal="right"/>
    </xf>
    <xf numFmtId="3" fontId="29" fillId="31" borderId="25" xfId="43" applyNumberFormat="1" applyFont="1" applyFill="1" applyBorder="1"/>
    <xf numFmtId="3" fontId="35" fillId="33" borderId="25" xfId="43" applyNumberFormat="1" applyFont="1" applyFill="1" applyBorder="1"/>
    <xf numFmtId="3" fontId="26" fillId="27" borderId="25" xfId="0" applyNumberFormat="1" applyFont="1" applyFill="1" applyBorder="1"/>
    <xf numFmtId="3" fontId="28" fillId="27" borderId="25" xfId="43" applyNumberFormat="1" applyFont="1" applyFill="1" applyBorder="1"/>
    <xf numFmtId="3" fontId="22" fillId="27" borderId="25" xfId="43" applyNumberFormat="1" applyFont="1" applyFill="1" applyBorder="1"/>
    <xf numFmtId="3" fontId="22" fillId="27" borderId="25" xfId="43" applyNumberFormat="1" applyFont="1" applyFill="1" applyBorder="1" applyAlignment="1">
      <alignment horizontal="right"/>
    </xf>
    <xf numFmtId="3" fontId="35" fillId="34" borderId="25" xfId="43" applyNumberFormat="1" applyFont="1" applyFill="1" applyBorder="1" applyAlignment="1">
      <alignment horizontal="right"/>
    </xf>
    <xf numFmtId="3" fontId="25" fillId="33" borderId="25" xfId="43" applyNumberFormat="1" applyFont="1" applyFill="1" applyBorder="1" applyAlignment="1">
      <alignment horizontal="right"/>
    </xf>
    <xf numFmtId="3" fontId="35" fillId="30" borderId="25" xfId="43" applyNumberFormat="1" applyFont="1" applyFill="1" applyBorder="1"/>
    <xf numFmtId="3" fontId="28" fillId="29" borderId="25" xfId="43" applyNumberFormat="1" applyFont="1" applyFill="1" applyBorder="1"/>
    <xf numFmtId="3" fontId="28" fillId="28" borderId="25" xfId="43" applyNumberFormat="1" applyFont="1" applyFill="1" applyBorder="1"/>
    <xf numFmtId="3" fontId="35" fillId="33" borderId="25" xfId="43" applyNumberFormat="1" applyFont="1" applyFill="1" applyBorder="1" applyAlignment="1"/>
    <xf numFmtId="3" fontId="28" fillId="27" borderId="25" xfId="43" applyNumberFormat="1" applyFont="1" applyFill="1" applyBorder="1" applyAlignment="1"/>
    <xf numFmtId="3" fontId="29" fillId="32" borderId="25" xfId="43" applyNumberFormat="1" applyFont="1" applyFill="1" applyBorder="1"/>
    <xf numFmtId="3" fontId="29" fillId="31" borderId="27" xfId="43" applyNumberFormat="1" applyFont="1" applyFill="1" applyBorder="1" applyAlignment="1">
      <alignment horizontal="right"/>
    </xf>
    <xf numFmtId="3" fontId="35" fillId="33" borderId="28" xfId="43" applyNumberFormat="1" applyFont="1" applyFill="1" applyBorder="1" applyAlignment="1">
      <alignment horizontal="right"/>
    </xf>
    <xf numFmtId="3" fontId="26" fillId="27" borderId="28" xfId="0" applyNumberFormat="1" applyFont="1" applyFill="1" applyBorder="1"/>
    <xf numFmtId="3" fontId="29" fillId="31" borderId="28" xfId="43" applyNumberFormat="1" applyFont="1" applyFill="1" applyBorder="1" applyAlignment="1">
      <alignment horizontal="right"/>
    </xf>
    <xf numFmtId="3" fontId="29" fillId="31" borderId="28" xfId="43" applyNumberFormat="1" applyFont="1" applyFill="1" applyBorder="1"/>
    <xf numFmtId="3" fontId="35" fillId="33" borderId="28" xfId="43" applyNumberFormat="1" applyFont="1" applyFill="1" applyBorder="1"/>
    <xf numFmtId="3" fontId="22" fillId="27" borderId="28" xfId="43" applyNumberFormat="1" applyFont="1" applyFill="1" applyBorder="1"/>
    <xf numFmtId="3" fontId="22" fillId="27" borderId="28" xfId="43" applyNumberFormat="1" applyFont="1" applyFill="1" applyBorder="1" applyAlignment="1">
      <alignment horizontal="right"/>
    </xf>
    <xf numFmtId="3" fontId="35" fillId="34" borderId="28" xfId="43" applyNumberFormat="1" applyFont="1" applyFill="1" applyBorder="1" applyAlignment="1">
      <alignment horizontal="right"/>
    </xf>
    <xf numFmtId="3" fontId="28" fillId="27" borderId="28" xfId="43" applyNumberFormat="1" applyFont="1" applyFill="1" applyBorder="1" applyAlignment="1">
      <alignment horizontal="right"/>
    </xf>
    <xf numFmtId="3" fontId="35" fillId="30" borderId="28" xfId="43" applyNumberFormat="1" applyFont="1" applyFill="1" applyBorder="1" applyAlignment="1">
      <alignment horizontal="right"/>
    </xf>
    <xf numFmtId="3" fontId="25" fillId="33" borderId="28" xfId="43" applyNumberFormat="1" applyFont="1" applyFill="1" applyBorder="1" applyAlignment="1">
      <alignment horizontal="right"/>
    </xf>
    <xf numFmtId="3" fontId="35" fillId="30" borderId="28" xfId="43" applyNumberFormat="1" applyFont="1" applyFill="1" applyBorder="1"/>
    <xf numFmtId="3" fontId="28" fillId="29" borderId="28" xfId="43" applyNumberFormat="1" applyFont="1" applyFill="1" applyBorder="1"/>
    <xf numFmtId="3" fontId="35" fillId="33" borderId="28" xfId="43" applyNumberFormat="1" applyFont="1" applyFill="1" applyBorder="1" applyAlignment="1"/>
    <xf numFmtId="3" fontId="37" fillId="34" borderId="28" xfId="0" applyNumberFormat="1" applyFont="1" applyFill="1" applyBorder="1"/>
    <xf numFmtId="3" fontId="29" fillId="32" borderId="28" xfId="43" applyNumberFormat="1" applyFont="1" applyFill="1" applyBorder="1"/>
    <xf numFmtId="4" fontId="35" fillId="33" borderId="25" xfId="43" applyNumberFormat="1" applyFont="1" applyFill="1" applyBorder="1" applyAlignment="1">
      <alignment horizontal="right"/>
    </xf>
    <xf numFmtId="4" fontId="28" fillId="27" borderId="25" xfId="43" applyNumberFormat="1" applyFont="1" applyFill="1" applyBorder="1"/>
    <xf numFmtId="4" fontId="29" fillId="31" borderId="25" xfId="43" applyNumberFormat="1" applyFont="1" applyFill="1" applyBorder="1"/>
    <xf numFmtId="4" fontId="35" fillId="33" borderId="25" xfId="43" applyNumberFormat="1" applyFont="1" applyFill="1" applyBorder="1"/>
    <xf numFmtId="4" fontId="26" fillId="27" borderId="25" xfId="0" applyNumberFormat="1" applyFont="1" applyFill="1" applyBorder="1"/>
    <xf numFmtId="4" fontId="22" fillId="27" borderId="25" xfId="43" applyNumberFormat="1" applyFont="1" applyFill="1" applyBorder="1"/>
    <xf numFmtId="4" fontId="28" fillId="27" borderId="25" xfId="43" applyNumberFormat="1" applyFont="1" applyFill="1" applyBorder="1" applyAlignment="1">
      <alignment horizontal="right"/>
    </xf>
    <xf numFmtId="4" fontId="35" fillId="34" borderId="25" xfId="43" applyNumberFormat="1" applyFont="1" applyFill="1" applyBorder="1" applyAlignment="1">
      <alignment horizontal="right"/>
    </xf>
    <xf numFmtId="4" fontId="22" fillId="27" borderId="25" xfId="43" applyNumberFormat="1" applyFont="1" applyFill="1" applyBorder="1" applyAlignment="1">
      <alignment horizontal="right"/>
    </xf>
    <xf numFmtId="4" fontId="25" fillId="33" borderId="25" xfId="43" applyNumberFormat="1" applyFont="1" applyFill="1" applyBorder="1" applyAlignment="1">
      <alignment horizontal="right"/>
    </xf>
    <xf numFmtId="4" fontId="35" fillId="30" borderId="25" xfId="43" applyNumberFormat="1" applyFont="1" applyFill="1" applyBorder="1"/>
    <xf numFmtId="4" fontId="28" fillId="29" borderId="25" xfId="43" applyNumberFormat="1" applyFont="1" applyFill="1" applyBorder="1"/>
    <xf numFmtId="4" fontId="28" fillId="28" borderId="25" xfId="43" applyNumberFormat="1" applyFont="1" applyFill="1" applyBorder="1"/>
    <xf numFmtId="4" fontId="35" fillId="33" borderId="25" xfId="43" applyNumberFormat="1" applyFont="1" applyFill="1" applyBorder="1" applyAlignment="1"/>
    <xf numFmtId="4" fontId="28" fillId="27" borderId="25" xfId="43" applyNumberFormat="1" applyFont="1" applyFill="1" applyBorder="1" applyAlignment="1"/>
    <xf numFmtId="4" fontId="22" fillId="27" borderId="25" xfId="43" applyNumberFormat="1" applyFont="1" applyFill="1" applyBorder="1" applyAlignment="1"/>
    <xf numFmtId="4" fontId="25" fillId="34" borderId="25" xfId="43" applyNumberFormat="1" applyFont="1" applyFill="1" applyBorder="1" applyAlignment="1">
      <alignment horizontal="right"/>
    </xf>
    <xf numFmtId="4" fontId="29" fillId="32" borderId="25" xfId="43" applyNumberFormat="1" applyFont="1" applyFill="1" applyBorder="1"/>
    <xf numFmtId="4" fontId="37" fillId="34" borderId="25" xfId="0" applyNumberFormat="1" applyFont="1" applyFill="1" applyBorder="1"/>
    <xf numFmtId="4" fontId="29" fillId="31" borderId="30" xfId="43" applyNumberFormat="1" applyFont="1" applyFill="1" applyBorder="1" applyAlignment="1">
      <alignment horizontal="right"/>
    </xf>
    <xf numFmtId="4" fontId="35" fillId="33" borderId="31" xfId="43" applyNumberFormat="1" applyFont="1" applyFill="1" applyBorder="1" applyAlignment="1">
      <alignment horizontal="right"/>
    </xf>
    <xf numFmtId="4" fontId="26" fillId="27" borderId="31" xfId="0" applyNumberFormat="1" applyFont="1" applyFill="1" applyBorder="1"/>
    <xf numFmtId="4" fontId="29" fillId="31" borderId="31" xfId="43" applyNumberFormat="1" applyFont="1" applyFill="1" applyBorder="1" applyAlignment="1">
      <alignment horizontal="right"/>
    </xf>
    <xf numFmtId="4" fontId="29" fillId="31" borderId="31" xfId="43" applyNumberFormat="1" applyFont="1" applyFill="1" applyBorder="1"/>
    <xf numFmtId="4" fontId="28" fillId="27" borderId="31" xfId="43" applyNumberFormat="1" applyFont="1" applyFill="1" applyBorder="1"/>
    <xf numFmtId="4" fontId="35" fillId="33" borderId="31" xfId="43" applyNumberFormat="1" applyFont="1" applyFill="1" applyBorder="1"/>
    <xf numFmtId="4" fontId="35" fillId="34" borderId="31" xfId="43" applyNumberFormat="1" applyFont="1" applyFill="1" applyBorder="1" applyAlignment="1">
      <alignment horizontal="right"/>
    </xf>
    <xf numFmtId="4" fontId="28" fillId="27" borderId="31" xfId="43" applyNumberFormat="1" applyFont="1" applyFill="1" applyBorder="1" applyAlignment="1">
      <alignment horizontal="right"/>
    </xf>
    <xf numFmtId="4" fontId="35" fillId="30" borderId="31" xfId="43" applyNumberFormat="1" applyFont="1" applyFill="1" applyBorder="1" applyAlignment="1">
      <alignment horizontal="right"/>
    </xf>
    <xf numFmtId="4" fontId="25" fillId="33" borderId="31" xfId="43" applyNumberFormat="1" applyFont="1" applyFill="1" applyBorder="1" applyAlignment="1">
      <alignment horizontal="right"/>
    </xf>
    <xf numFmtId="4" fontId="35" fillId="30" borderId="31" xfId="43" applyNumberFormat="1" applyFont="1" applyFill="1" applyBorder="1"/>
    <xf numFmtId="4" fontId="28" fillId="29" borderId="31" xfId="43" applyNumberFormat="1" applyFont="1" applyFill="1" applyBorder="1"/>
    <xf numFmtId="4" fontId="28" fillId="28" borderId="31" xfId="43" applyNumberFormat="1" applyFont="1" applyFill="1" applyBorder="1"/>
    <xf numFmtId="4" fontId="27" fillId="27" borderId="31" xfId="0" applyNumberFormat="1" applyFont="1" applyFill="1" applyBorder="1"/>
    <xf numFmtId="4" fontId="35" fillId="33" borderId="31" xfId="43" applyNumberFormat="1" applyFont="1" applyFill="1" applyBorder="1" applyAlignment="1"/>
    <xf numFmtId="4" fontId="28" fillId="27" borderId="31" xfId="43" applyNumberFormat="1" applyFont="1" applyFill="1" applyBorder="1" applyAlignment="1"/>
    <xf numFmtId="4" fontId="37" fillId="34" borderId="31" xfId="0" applyNumberFormat="1" applyFont="1" applyFill="1" applyBorder="1"/>
    <xf numFmtId="4" fontId="29" fillId="32" borderId="31" xfId="43" applyNumberFormat="1" applyFont="1" applyFill="1" applyBorder="1"/>
    <xf numFmtId="4" fontId="33" fillId="32" borderId="32" xfId="0" applyNumberFormat="1" applyFont="1" applyFill="1" applyBorder="1"/>
    <xf numFmtId="0" fontId="29" fillId="31" borderId="33" xfId="43" applyFont="1" applyFill="1" applyBorder="1" applyAlignment="1">
      <alignment horizontal="right"/>
    </xf>
    <xf numFmtId="0" fontId="29" fillId="31" borderId="33" xfId="43" applyFont="1" applyFill="1" applyBorder="1" applyAlignment="1">
      <alignment horizontal="center"/>
    </xf>
    <xf numFmtId="4" fontId="29" fillId="31" borderId="33" xfId="43" applyNumberFormat="1" applyFont="1" applyFill="1" applyBorder="1" applyAlignment="1">
      <alignment horizontal="right"/>
    </xf>
    <xf numFmtId="168" fontId="29" fillId="31" borderId="33" xfId="43" applyNumberFormat="1" applyFont="1" applyFill="1" applyBorder="1" applyAlignment="1">
      <alignment horizontal="right"/>
    </xf>
    <xf numFmtId="4" fontId="29" fillId="31" borderId="34" xfId="43" applyNumberFormat="1" applyFont="1" applyFill="1" applyBorder="1" applyAlignment="1">
      <alignment horizontal="right"/>
    </xf>
    <xf numFmtId="0" fontId="33" fillId="34" borderId="24" xfId="0" applyFont="1" applyFill="1" applyBorder="1"/>
    <xf numFmtId="4" fontId="33" fillId="34" borderId="24" xfId="0" applyNumberFormat="1" applyFont="1" applyFill="1" applyBorder="1"/>
    <xf numFmtId="4" fontId="29" fillId="30" borderId="24" xfId="43" applyNumberFormat="1" applyFont="1" applyFill="1" applyBorder="1" applyAlignment="1">
      <alignment horizontal="right"/>
    </xf>
    <xf numFmtId="168" fontId="29" fillId="30" borderId="24" xfId="43" applyNumberFormat="1" applyFont="1" applyFill="1" applyBorder="1" applyAlignment="1">
      <alignment horizontal="right"/>
    </xf>
    <xf numFmtId="4" fontId="33" fillId="34" borderId="30" xfId="0" applyNumberFormat="1" applyFont="1" applyFill="1" applyBorder="1"/>
    <xf numFmtId="4" fontId="33" fillId="34" borderId="27" xfId="0" applyNumberFormat="1" applyFont="1" applyFill="1" applyBorder="1"/>
    <xf numFmtId="3" fontId="33" fillId="34" borderId="27" xfId="0" applyNumberFormat="1" applyFont="1" applyFill="1" applyBorder="1"/>
    <xf numFmtId="168" fontId="29" fillId="31" borderId="33" xfId="52" applyNumberFormat="1" applyFont="1" applyFill="1" applyBorder="1" applyAlignment="1">
      <alignment horizontal="right"/>
    </xf>
    <xf numFmtId="0" fontId="25" fillId="34" borderId="25" xfId="43" applyFont="1" applyFill="1" applyBorder="1" applyAlignment="1">
      <alignment horizontal="left"/>
    </xf>
    <xf numFmtId="3" fontId="37" fillId="34" borderId="25" xfId="0" applyNumberFormat="1" applyFont="1" applyFill="1" applyBorder="1"/>
    <xf numFmtId="49" fontId="29" fillId="28" borderId="25" xfId="43" quotePrefix="1" applyNumberFormat="1" applyFont="1" applyFill="1" applyBorder="1" applyAlignment="1">
      <alignment horizontal="right"/>
    </xf>
    <xf numFmtId="4" fontId="22" fillId="27" borderId="31" xfId="43" applyNumberFormat="1" applyFont="1" applyFill="1" applyBorder="1"/>
    <xf numFmtId="4" fontId="22" fillId="27" borderId="31" xfId="43" applyNumberFormat="1" applyFont="1" applyFill="1" applyBorder="1" applyAlignment="1">
      <alignment horizontal="right"/>
    </xf>
    <xf numFmtId="4" fontId="37" fillId="34" borderId="35" xfId="0" applyNumberFormat="1" applyFont="1" applyFill="1" applyBorder="1"/>
    <xf numFmtId="4" fontId="22" fillId="27" borderId="31" xfId="43" applyNumberFormat="1" applyFont="1" applyFill="1" applyBorder="1" applyAlignment="1"/>
    <xf numFmtId="49" fontId="29" fillId="29" borderId="25" xfId="43" applyNumberFormat="1" applyFont="1" applyFill="1" applyBorder="1" applyAlignment="1">
      <alignment horizontal="right"/>
    </xf>
    <xf numFmtId="0" fontId="29" fillId="30" borderId="25" xfId="43" applyFont="1" applyFill="1" applyBorder="1" applyAlignment="1">
      <alignment horizontal="right"/>
    </xf>
    <xf numFmtId="49" fontId="29" fillId="30" borderId="25" xfId="43" applyNumberFormat="1" applyFont="1" applyFill="1" applyBorder="1" applyAlignment="1">
      <alignment horizontal="right"/>
    </xf>
    <xf numFmtId="0" fontId="29" fillId="30" borderId="25" xfId="43" applyFont="1" applyFill="1" applyBorder="1" applyAlignment="1"/>
    <xf numFmtId="3" fontId="29" fillId="30" borderId="25" xfId="43" applyNumberFormat="1" applyFont="1" applyFill="1" applyBorder="1" applyAlignment="1">
      <alignment horizontal="right"/>
    </xf>
    <xf numFmtId="4" fontId="29" fillId="30" borderId="25" xfId="43" applyNumberFormat="1" applyFont="1" applyFill="1" applyBorder="1" applyAlignment="1">
      <alignment horizontal="right"/>
    </xf>
    <xf numFmtId="168" fontId="29" fillId="30" borderId="25" xfId="43" applyNumberFormat="1" applyFont="1" applyFill="1" applyBorder="1" applyAlignment="1">
      <alignment horizontal="right"/>
    </xf>
    <xf numFmtId="4" fontId="29" fillId="30" borderId="31" xfId="43" applyNumberFormat="1" applyFont="1" applyFill="1" applyBorder="1" applyAlignment="1">
      <alignment horizontal="right"/>
    </xf>
    <xf numFmtId="4" fontId="29" fillId="30" borderId="28" xfId="43" applyNumberFormat="1" applyFont="1" applyFill="1" applyBorder="1" applyAlignment="1">
      <alignment horizontal="right"/>
    </xf>
    <xf numFmtId="3" fontId="29" fillId="30" borderId="28" xfId="43" applyNumberFormat="1" applyFont="1" applyFill="1" applyBorder="1" applyAlignment="1">
      <alignment horizontal="right"/>
    </xf>
    <xf numFmtId="0" fontId="28" fillId="29" borderId="25" xfId="43" applyFont="1" applyFill="1" applyBorder="1" applyAlignment="1"/>
    <xf numFmtId="4" fontId="28" fillId="29" borderId="31" xfId="43" applyNumberFormat="1" applyFont="1" applyFill="1" applyBorder="1" applyAlignment="1">
      <alignment horizontal="right"/>
    </xf>
    <xf numFmtId="4" fontId="28" fillId="29" borderId="28" xfId="43" applyNumberFormat="1" applyFont="1" applyFill="1" applyBorder="1" applyAlignment="1">
      <alignment horizontal="right"/>
    </xf>
    <xf numFmtId="3" fontId="28" fillId="29" borderId="28" xfId="43" applyNumberFormat="1" applyFont="1" applyFill="1" applyBorder="1" applyAlignment="1">
      <alignment horizontal="right"/>
    </xf>
    <xf numFmtId="0" fontId="0" fillId="27" borderId="0" xfId="0" applyFont="1" applyFill="1"/>
    <xf numFmtId="49" fontId="29" fillId="35" borderId="25" xfId="43" applyNumberFormat="1" applyFont="1" applyFill="1" applyBorder="1" applyAlignment="1">
      <alignment horizontal="right"/>
    </xf>
    <xf numFmtId="0" fontId="23" fillId="35" borderId="25" xfId="43" applyFont="1" applyFill="1" applyBorder="1" applyAlignment="1">
      <alignment horizontal="right"/>
    </xf>
    <xf numFmtId="0" fontId="23" fillId="35" borderId="25" xfId="43" applyFont="1" applyFill="1" applyBorder="1" applyAlignment="1"/>
    <xf numFmtId="3" fontId="29" fillId="36" borderId="25" xfId="43" applyNumberFormat="1" applyFont="1" applyFill="1" applyBorder="1" applyAlignment="1">
      <alignment horizontal="right"/>
    </xf>
    <xf numFmtId="4" fontId="29" fillId="36" borderId="25" xfId="43" applyNumberFormat="1" applyFont="1" applyFill="1" applyBorder="1" applyAlignment="1">
      <alignment horizontal="right"/>
    </xf>
    <xf numFmtId="168" fontId="29" fillId="36" borderId="25" xfId="43" applyNumberFormat="1" applyFont="1" applyFill="1" applyBorder="1" applyAlignment="1">
      <alignment horizontal="right"/>
    </xf>
    <xf numFmtId="3" fontId="29" fillId="35" borderId="25" xfId="43" applyNumberFormat="1" applyFont="1" applyFill="1" applyBorder="1" applyAlignment="1">
      <alignment horizontal="right"/>
    </xf>
    <xf numFmtId="4" fontId="29" fillId="35" borderId="25" xfId="43" applyNumberFormat="1" applyFont="1" applyFill="1" applyBorder="1" applyAlignment="1">
      <alignment horizontal="right"/>
    </xf>
    <xf numFmtId="4" fontId="33" fillId="35" borderId="25" xfId="0" applyNumberFormat="1" applyFont="1" applyFill="1" applyBorder="1"/>
    <xf numFmtId="0" fontId="0" fillId="27" borderId="0" xfId="0" applyFill="1"/>
    <xf numFmtId="0" fontId="34" fillId="27" borderId="0" xfId="0" applyFont="1" applyFill="1"/>
    <xf numFmtId="0" fontId="24" fillId="27" borderId="0" xfId="0" applyFont="1" applyFill="1"/>
    <xf numFmtId="4" fontId="28" fillId="27" borderId="35" xfId="43" applyNumberFormat="1" applyFont="1" applyFill="1" applyBorder="1" applyAlignment="1">
      <alignment horizontal="right"/>
    </xf>
    <xf numFmtId="3" fontId="28" fillId="27" borderId="35" xfId="43" applyNumberFormat="1" applyFont="1" applyFill="1" applyBorder="1" applyAlignment="1">
      <alignment horizontal="right"/>
    </xf>
    <xf numFmtId="3" fontId="29" fillId="30" borderId="30" xfId="43" applyNumberFormat="1" applyFont="1" applyFill="1" applyBorder="1" applyAlignment="1">
      <alignment horizontal="right"/>
    </xf>
    <xf numFmtId="4" fontId="29" fillId="31" borderId="35" xfId="43" applyNumberFormat="1" applyFont="1" applyFill="1" applyBorder="1"/>
    <xf numFmtId="168" fontId="29" fillId="31" borderId="30" xfId="43" applyNumberFormat="1" applyFont="1" applyFill="1" applyBorder="1" applyAlignment="1">
      <alignment horizontal="right"/>
    </xf>
    <xf numFmtId="168" fontId="35" fillId="30" borderId="31" xfId="43" applyNumberFormat="1" applyFont="1" applyFill="1" applyBorder="1" applyAlignment="1">
      <alignment horizontal="right"/>
    </xf>
    <xf numFmtId="168" fontId="28" fillId="29" borderId="31" xfId="43" applyNumberFormat="1" applyFont="1" applyFill="1" applyBorder="1" applyAlignment="1">
      <alignment horizontal="right"/>
    </xf>
    <xf numFmtId="168" fontId="29" fillId="31" borderId="31" xfId="43" applyNumberFormat="1" applyFont="1" applyFill="1" applyBorder="1" applyAlignment="1">
      <alignment horizontal="right"/>
    </xf>
    <xf numFmtId="168" fontId="29" fillId="30" borderId="31" xfId="43" applyNumberFormat="1" applyFont="1" applyFill="1" applyBorder="1" applyAlignment="1">
      <alignment horizontal="right"/>
    </xf>
    <xf numFmtId="4" fontId="33" fillId="35" borderId="31" xfId="0" applyNumberFormat="1" applyFont="1" applyFill="1" applyBorder="1"/>
    <xf numFmtId="168" fontId="29" fillId="31" borderId="31" xfId="52" applyNumberFormat="1" applyFont="1" applyFill="1" applyBorder="1"/>
    <xf numFmtId="168" fontId="29" fillId="31" borderId="31" xfId="52" applyNumberFormat="1" applyFont="1" applyFill="1" applyBorder="1" applyAlignment="1">
      <alignment horizontal="right"/>
    </xf>
    <xf numFmtId="168" fontId="29" fillId="31" borderId="34" xfId="43" applyNumberFormat="1" applyFont="1" applyFill="1" applyBorder="1" applyAlignment="1">
      <alignment horizontal="right"/>
    </xf>
    <xf numFmtId="168" fontId="29" fillId="30" borderId="30" xfId="43" applyNumberFormat="1" applyFont="1" applyFill="1" applyBorder="1" applyAlignment="1">
      <alignment horizontal="right"/>
    </xf>
    <xf numFmtId="168" fontId="29" fillId="31" borderId="32" xfId="43" applyNumberFormat="1" applyFont="1" applyFill="1" applyBorder="1" applyAlignment="1">
      <alignment horizontal="right"/>
    </xf>
    <xf numFmtId="3" fontId="29" fillId="31" borderId="35" xfId="43" applyNumberFormat="1" applyFont="1" applyFill="1" applyBorder="1"/>
    <xf numFmtId="3" fontId="29" fillId="31" borderId="31" xfId="43" applyNumberFormat="1" applyFont="1" applyFill="1" applyBorder="1"/>
    <xf numFmtId="4" fontId="28" fillId="27" borderId="35" xfId="43" applyNumberFormat="1" applyFont="1" applyFill="1" applyBorder="1"/>
    <xf numFmtId="3" fontId="26" fillId="27" borderId="35" xfId="0" applyNumberFormat="1" applyFont="1" applyFill="1" applyBorder="1"/>
    <xf numFmtId="4" fontId="26" fillId="27" borderId="35" xfId="0" applyNumberFormat="1" applyFont="1" applyFill="1" applyBorder="1"/>
    <xf numFmtId="0" fontId="22" fillId="37" borderId="36" xfId="43" applyFont="1" applyFill="1" applyBorder="1" applyAlignment="1">
      <alignment horizontal="left"/>
    </xf>
    <xf numFmtId="0" fontId="25" fillId="27" borderId="25" xfId="43" applyFont="1" applyFill="1" applyBorder="1" applyAlignment="1">
      <alignment horizontal="right"/>
    </xf>
    <xf numFmtId="4" fontId="37" fillId="27" borderId="25" xfId="0" applyNumberFormat="1" applyFont="1" applyFill="1" applyBorder="1"/>
    <xf numFmtId="4" fontId="37" fillId="27" borderId="31" xfId="0" applyNumberFormat="1" applyFont="1" applyFill="1" applyBorder="1"/>
    <xf numFmtId="4" fontId="37" fillId="27" borderId="28" xfId="0" applyNumberFormat="1" applyFont="1" applyFill="1" applyBorder="1"/>
    <xf numFmtId="3" fontId="37" fillId="27" borderId="28" xfId="0" applyNumberFormat="1" applyFont="1" applyFill="1" applyBorder="1"/>
    <xf numFmtId="168" fontId="35" fillId="29" borderId="31" xfId="43" applyNumberFormat="1" applyFont="1" applyFill="1" applyBorder="1" applyAlignment="1">
      <alignment horizontal="right"/>
    </xf>
    <xf numFmtId="4" fontId="26" fillId="0" borderId="0" xfId="0" applyNumberFormat="1" applyFont="1"/>
    <xf numFmtId="0" fontId="35" fillId="39" borderId="25" xfId="43" applyFont="1" applyFill="1" applyBorder="1" applyAlignment="1">
      <alignment horizontal="right"/>
    </xf>
    <xf numFmtId="3" fontId="26" fillId="38" borderId="0" xfId="0" applyNumberFormat="1" applyFont="1" applyFill="1"/>
    <xf numFmtId="3" fontId="39" fillId="27" borderId="28" xfId="43" applyNumberFormat="1" applyFont="1" applyFill="1" applyBorder="1"/>
    <xf numFmtId="4" fontId="38" fillId="27" borderId="25" xfId="0" applyNumberFormat="1" applyFont="1" applyFill="1" applyBorder="1"/>
    <xf numFmtId="4" fontId="26" fillId="38" borderId="0" xfId="0" applyNumberFormat="1" applyFont="1" applyFill="1"/>
    <xf numFmtId="4" fontId="35" fillId="39" borderId="25" xfId="43" applyNumberFormat="1" applyFont="1" applyFill="1" applyBorder="1"/>
    <xf numFmtId="4" fontId="35" fillId="39" borderId="31" xfId="43" applyNumberFormat="1" applyFont="1" applyFill="1" applyBorder="1"/>
    <xf numFmtId="4" fontId="35" fillId="39" borderId="28" xfId="43" applyNumberFormat="1" applyFont="1" applyFill="1" applyBorder="1"/>
    <xf numFmtId="3" fontId="35" fillId="39" borderId="28" xfId="43" applyNumberFormat="1" applyFont="1" applyFill="1" applyBorder="1"/>
    <xf numFmtId="168" fontId="35" fillId="33" borderId="25" xfId="43" applyNumberFormat="1" applyFont="1" applyFill="1" applyBorder="1" applyAlignment="1">
      <alignment horizontal="right"/>
    </xf>
    <xf numFmtId="4" fontId="35" fillId="39" borderId="25" xfId="43" applyNumberFormat="1" applyFont="1" applyFill="1" applyBorder="1" applyAlignment="1">
      <alignment horizontal="right"/>
    </xf>
    <xf numFmtId="4" fontId="35" fillId="39" borderId="31" xfId="43" applyNumberFormat="1" applyFont="1" applyFill="1" applyBorder="1" applyAlignment="1">
      <alignment horizontal="right"/>
    </xf>
    <xf numFmtId="4" fontId="35" fillId="39" borderId="28" xfId="43" applyNumberFormat="1" applyFont="1" applyFill="1" applyBorder="1" applyAlignment="1">
      <alignment horizontal="right"/>
    </xf>
    <xf numFmtId="3" fontId="35" fillId="39" borderId="28" xfId="43" applyNumberFormat="1" applyFont="1" applyFill="1" applyBorder="1" applyAlignment="1">
      <alignment horizontal="right"/>
    </xf>
    <xf numFmtId="0" fontId="28" fillId="28" borderId="36" xfId="43" applyFont="1" applyFill="1" applyBorder="1" applyAlignment="1"/>
    <xf numFmtId="4" fontId="28" fillId="27" borderId="37" xfId="43" applyNumberFormat="1" applyFont="1" applyFill="1" applyBorder="1" applyAlignment="1">
      <alignment horizontal="right"/>
    </xf>
    <xf numFmtId="0" fontId="34" fillId="27" borderId="28" xfId="0" applyFont="1" applyFill="1" applyBorder="1"/>
    <xf numFmtId="168" fontId="35" fillId="0" borderId="31" xfId="43" applyNumberFormat="1" applyFont="1" applyFill="1" applyBorder="1" applyAlignment="1">
      <alignment horizontal="right"/>
    </xf>
    <xf numFmtId="168" fontId="28" fillId="0" borderId="31" xfId="43" applyNumberFormat="1" applyFont="1" applyFill="1" applyBorder="1" applyAlignment="1">
      <alignment horizontal="right"/>
    </xf>
    <xf numFmtId="168" fontId="28" fillId="0" borderId="25" xfId="43" applyNumberFormat="1" applyFont="1" applyFill="1" applyBorder="1" applyAlignment="1">
      <alignment horizontal="right"/>
    </xf>
    <xf numFmtId="3" fontId="40" fillId="27" borderId="28" xfId="43" applyNumberFormat="1" applyFont="1" applyFill="1" applyBorder="1"/>
    <xf numFmtId="168" fontId="35" fillId="29" borderId="25" xfId="43" applyNumberFormat="1" applyFont="1" applyFill="1" applyBorder="1" applyAlignment="1">
      <alignment horizontal="right"/>
    </xf>
    <xf numFmtId="0" fontId="35" fillId="27" borderId="25" xfId="43" applyFont="1" applyFill="1" applyBorder="1" applyAlignment="1">
      <alignment horizontal="right"/>
    </xf>
    <xf numFmtId="4" fontId="35" fillId="27" borderId="25" xfId="43" applyNumberFormat="1" applyFont="1" applyFill="1" applyBorder="1" applyAlignment="1">
      <alignment horizontal="right"/>
    </xf>
    <xf numFmtId="4" fontId="35" fillId="27" borderId="31" xfId="43" applyNumberFormat="1" applyFont="1" applyFill="1" applyBorder="1" applyAlignment="1">
      <alignment horizontal="right"/>
    </xf>
    <xf numFmtId="4" fontId="35" fillId="27" borderId="28" xfId="43" applyNumberFormat="1" applyFont="1" applyFill="1" applyBorder="1" applyAlignment="1">
      <alignment horizontal="right"/>
    </xf>
    <xf numFmtId="3" fontId="35" fillId="27" borderId="28" xfId="43" applyNumberFormat="1" applyFont="1" applyFill="1" applyBorder="1" applyAlignment="1">
      <alignment horizontal="right"/>
    </xf>
    <xf numFmtId="0" fontId="22" fillId="34" borderId="25" xfId="43" applyFont="1" applyFill="1" applyBorder="1" applyAlignment="1">
      <alignment horizontal="right"/>
    </xf>
    <xf numFmtId="49" fontId="29" fillId="34" borderId="25" xfId="43" applyNumberFormat="1" applyFont="1" applyFill="1" applyBorder="1" applyAlignment="1">
      <alignment horizontal="right"/>
    </xf>
    <xf numFmtId="49" fontId="29" fillId="39" borderId="25" xfId="43" applyNumberFormat="1" applyFont="1" applyFill="1" applyBorder="1" applyAlignment="1">
      <alignment horizontal="right"/>
    </xf>
    <xf numFmtId="4" fontId="35" fillId="39" borderId="35" xfId="43" applyNumberFormat="1" applyFont="1" applyFill="1" applyBorder="1" applyAlignment="1">
      <alignment horizontal="right"/>
    </xf>
    <xf numFmtId="3" fontId="35" fillId="39" borderId="35" xfId="43" applyNumberFormat="1" applyFont="1" applyFill="1" applyBorder="1" applyAlignment="1">
      <alignment horizontal="right"/>
    </xf>
    <xf numFmtId="3" fontId="28" fillId="39" borderId="25" xfId="43" applyNumberFormat="1" applyFont="1" applyFill="1" applyBorder="1" applyAlignment="1">
      <alignment horizontal="right"/>
    </xf>
    <xf numFmtId="4" fontId="28" fillId="39" borderId="25" xfId="43" applyNumberFormat="1" applyFont="1" applyFill="1" applyBorder="1" applyAlignment="1">
      <alignment horizontal="right"/>
    </xf>
    <xf numFmtId="168" fontId="41" fillId="29" borderId="25" xfId="43" applyNumberFormat="1" applyFont="1" applyFill="1" applyBorder="1" applyAlignment="1">
      <alignment horizontal="right"/>
    </xf>
    <xf numFmtId="4" fontId="37" fillId="27" borderId="35" xfId="0" applyNumberFormat="1" applyFont="1" applyFill="1" applyBorder="1"/>
    <xf numFmtId="0" fontId="22" fillId="27" borderId="0" xfId="43" applyFont="1" applyFill="1" applyBorder="1" applyAlignment="1">
      <alignment horizontal="left"/>
    </xf>
    <xf numFmtId="168" fontId="35" fillId="39" borderId="25" xfId="43" applyNumberFormat="1" applyFont="1" applyFill="1" applyBorder="1" applyAlignment="1">
      <alignment horizontal="right"/>
    </xf>
    <xf numFmtId="4" fontId="29" fillId="31" borderId="32" xfId="43" applyNumberFormat="1" applyFont="1" applyFill="1" applyBorder="1" applyAlignment="1">
      <alignment horizontal="right"/>
    </xf>
    <xf numFmtId="4" fontId="35" fillId="39" borderId="37" xfId="43" applyNumberFormat="1" applyFont="1" applyFill="1" applyBorder="1" applyAlignment="1">
      <alignment horizontal="right"/>
    </xf>
    <xf numFmtId="4" fontId="26" fillId="27" borderId="37" xfId="0" applyNumberFormat="1" applyFont="1" applyFill="1" applyBorder="1"/>
    <xf numFmtId="0" fontId="36" fillId="0" borderId="0" xfId="0" applyFont="1" applyAlignment="1">
      <alignment horizontal="center"/>
    </xf>
    <xf numFmtId="10" fontId="33" fillId="0" borderId="11" xfId="0" applyNumberFormat="1" applyFont="1" applyBorder="1" applyAlignment="1">
      <alignment horizontal="center"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20" xfId="0" applyNumberFormat="1" applyFont="1" applyBorder="1" applyAlignment="1">
      <alignment horizontal="center" vertical="center"/>
    </xf>
    <xf numFmtId="0" fontId="23" fillId="0" borderId="21" xfId="43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21" fillId="0" borderId="21" xfId="43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3" fillId="0" borderId="21" xfId="43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23" fillId="0" borderId="21" xfId="43" applyNumberFormat="1" applyFont="1" applyBorder="1" applyAlignment="1">
      <alignment horizontal="center" vertical="center" wrapText="1"/>
    </xf>
    <xf numFmtId="3" fontId="0" fillId="0" borderId="22" xfId="0" applyNumberFormat="1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4" fontId="23" fillId="0" borderId="21" xfId="43" applyNumberFormat="1" applyFont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0" fontId="20" fillId="0" borderId="23" xfId="0" applyFont="1" applyBorder="1" applyAlignment="1"/>
    <xf numFmtId="0" fontId="20" fillId="0" borderId="0" xfId="0" applyFont="1" applyBorder="1" applyAlignment="1"/>
    <xf numFmtId="4" fontId="20" fillId="0" borderId="0" xfId="0" applyNumberFormat="1" applyFont="1" applyBorder="1" applyAlignment="1">
      <alignment horizontal="center"/>
    </xf>
    <xf numFmtId="4" fontId="20" fillId="0" borderId="13" xfId="0" applyNumberFormat="1" applyFont="1" applyBorder="1" applyAlignment="1">
      <alignment horizontal="center"/>
    </xf>
    <xf numFmtId="4" fontId="20" fillId="0" borderId="16" xfId="0" applyNumberFormat="1" applyFont="1" applyBorder="1" applyAlignment="1">
      <alignment horizontal="center"/>
    </xf>
    <xf numFmtId="4" fontId="20" fillId="0" borderId="20" xfId="0" applyNumberFormat="1" applyFont="1" applyBorder="1" applyAlignment="1">
      <alignment horizontal="center"/>
    </xf>
    <xf numFmtId="0" fontId="20" fillId="0" borderId="23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0" fillId="0" borderId="0" xfId="0" applyFill="1"/>
    <xf numFmtId="0" fontId="20" fillId="0" borderId="0" xfId="0" applyFont="1" applyFill="1"/>
    <xf numFmtId="0" fontId="34" fillId="0" borderId="0" xfId="0" applyFont="1" applyFill="1"/>
    <xf numFmtId="0" fontId="24" fillId="0" borderId="0" xfId="0" applyFont="1" applyFill="1"/>
    <xf numFmtId="0" fontId="0" fillId="0" borderId="0" xfId="0" applyFont="1" applyFill="1"/>
  </cellXfs>
  <cellStyles count="53">
    <cellStyle name="_PERSONAL" xfId="1" xr:uid="{00000000-0005-0000-0000-000000000000}"/>
    <cellStyle name="_PERSONAL_1" xfId="2" xr:uid="{00000000-0005-0000-0000-000001000000}"/>
    <cellStyle name="20% — akcent 1" xfId="3" builtinId="30" customBuiltin="1"/>
    <cellStyle name="20% — akcent 2" xfId="4" builtinId="34" customBuiltin="1"/>
    <cellStyle name="20% — akcent 3" xfId="5" builtinId="38" customBuiltin="1"/>
    <cellStyle name="20% — akcent 4" xfId="6" builtinId="42" customBuiltin="1"/>
    <cellStyle name="20% — akcent 5" xfId="7" builtinId="46" customBuiltin="1"/>
    <cellStyle name="20% — akcent 6" xfId="8" builtinId="50" customBuiltin="1"/>
    <cellStyle name="40% — akcent 1" xfId="9" builtinId="31" customBuiltin="1"/>
    <cellStyle name="40% — akcent 2" xfId="10" builtinId="35" customBuiltin="1"/>
    <cellStyle name="40% — akcent 3" xfId="11" builtinId="39" customBuiltin="1"/>
    <cellStyle name="40% — akcent 4" xfId="12" builtinId="43" customBuiltin="1"/>
    <cellStyle name="40% — akcent 5" xfId="13" builtinId="47" customBuiltin="1"/>
    <cellStyle name="40% — akcent 6" xfId="14" builtinId="51" customBuiltin="1"/>
    <cellStyle name="60% — akcent 1" xfId="15" builtinId="32" customBuiltin="1"/>
    <cellStyle name="60% — akcent 2" xfId="16" builtinId="36" customBuiltin="1"/>
    <cellStyle name="60% — akcent 3" xfId="17" builtinId="40" customBuiltin="1"/>
    <cellStyle name="60% — akcent 4" xfId="18" builtinId="44" customBuiltin="1"/>
    <cellStyle name="60% — akcent 5" xfId="19" builtinId="48" customBuiltin="1"/>
    <cellStyle name="60% — akcent 6" xfId="20" builtinId="52" customBuiltin="1"/>
    <cellStyle name="Akcent 1" xfId="21" builtinId="29" customBuiltin="1"/>
    <cellStyle name="Akcent 2" xfId="22" builtinId="33" customBuiltin="1"/>
    <cellStyle name="Akcent 3" xfId="23" builtinId="37" customBuiltin="1"/>
    <cellStyle name="Akcent 4" xfId="24" builtinId="41" customBuiltin="1"/>
    <cellStyle name="Akcent 5" xfId="25" builtinId="45" customBuiltin="1"/>
    <cellStyle name="Akcent 6" xfId="26" builtinId="49" customBuiltin="1"/>
    <cellStyle name="Comma [0]_laroux" xfId="27" xr:uid="{00000000-0005-0000-0000-00001A000000}"/>
    <cellStyle name="Comma_laroux" xfId="28" xr:uid="{00000000-0005-0000-0000-00001B000000}"/>
    <cellStyle name="Currency [0]_laroux" xfId="29" xr:uid="{00000000-0005-0000-0000-00001C000000}"/>
    <cellStyle name="Currency_laroux" xfId="30" xr:uid="{00000000-0005-0000-0000-00001D000000}"/>
    <cellStyle name="Dane wejściowe" xfId="31" builtinId="20" customBuiltin="1"/>
    <cellStyle name="Dane wyjściowe" xfId="32" builtinId="21" customBuiltin="1"/>
    <cellStyle name="Dobry" xfId="33" builtinId="26" customBuiltin="1"/>
    <cellStyle name="Dziesiętny" xfId="51" builtinId="3"/>
    <cellStyle name="Komórka połączona" xfId="34" builtinId="24" customBuiltin="1"/>
    <cellStyle name="Komórka zaznaczona" xfId="35" builtinId="23" customBuiltin="1"/>
    <cellStyle name="Nagłówek 1" xfId="36" builtinId="16" customBuiltin="1"/>
    <cellStyle name="Nagłówek 2" xfId="37" builtinId="17" customBuiltin="1"/>
    <cellStyle name="Nagłówek 3" xfId="38" builtinId="18" customBuiltin="1"/>
    <cellStyle name="Nagłówek 4" xfId="39" builtinId="19" customBuiltin="1"/>
    <cellStyle name="Neutralny" xfId="40" builtinId="28" customBuiltin="1"/>
    <cellStyle name="Normal_laroux" xfId="41" xr:uid="{00000000-0005-0000-0000-000029000000}"/>
    <cellStyle name="normální_laroux" xfId="42" xr:uid="{00000000-0005-0000-0000-00002A000000}"/>
    <cellStyle name="Normalny" xfId="0" builtinId="0"/>
    <cellStyle name="Normalny_Arkusz1" xfId="43" xr:uid="{00000000-0005-0000-0000-00002C000000}"/>
    <cellStyle name="Obliczenia" xfId="44" builtinId="22" customBuiltin="1"/>
    <cellStyle name="Procentowy" xfId="52" builtinId="5"/>
    <cellStyle name="Suma" xfId="45" builtinId="25" customBuiltin="1"/>
    <cellStyle name="Tekst objaśnienia" xfId="46" builtinId="53" customBuiltin="1"/>
    <cellStyle name="Tekst ostrzeżenia" xfId="47" builtinId="11" customBuiltin="1"/>
    <cellStyle name="Tytuł" xfId="48" builtinId="15" customBuiltin="1"/>
    <cellStyle name="Uwaga" xfId="49" builtinId="10" customBuiltin="1"/>
    <cellStyle name="Zły" xfId="50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49"/>
  <sheetViews>
    <sheetView tabSelected="1" topLeftCell="Q1" zoomScale="120" zoomScaleNormal="120" workbookViewId="0">
      <selection activeCell="Y1" sqref="Y1:BF1048576"/>
    </sheetView>
  </sheetViews>
  <sheetFormatPr defaultRowHeight="12.75"/>
  <cols>
    <col min="1" max="1" width="3.5703125" style="223" customWidth="1"/>
    <col min="2" max="2" width="5.140625" customWidth="1"/>
    <col min="3" max="3" width="7.5703125" style="1" customWidth="1"/>
    <col min="4" max="4" width="4.140625" style="1" customWidth="1"/>
    <col min="5" max="5" width="24.28515625" customWidth="1"/>
    <col min="6" max="6" width="16.42578125" style="24" customWidth="1"/>
    <col min="7" max="7" width="16.42578125" style="3" bestFit="1" customWidth="1"/>
    <col min="8" max="8" width="8.7109375" style="10" bestFit="1" customWidth="1"/>
    <col min="9" max="9" width="12.28515625" style="24" customWidth="1"/>
    <col min="10" max="10" width="12.42578125" style="3" customWidth="1"/>
    <col min="11" max="11" width="8.7109375" bestFit="1" customWidth="1"/>
    <col min="12" max="12" width="11.85546875" style="3" customWidth="1"/>
    <col min="13" max="13" width="10.28515625" style="3" bestFit="1" customWidth="1"/>
    <col min="14" max="14" width="11.42578125" style="3" customWidth="1"/>
    <col min="15" max="15" width="10" style="3" customWidth="1"/>
    <col min="16" max="16" width="8.7109375" style="3" bestFit="1" customWidth="1"/>
    <col min="17" max="17" width="11.85546875" style="24" customWidth="1"/>
    <col min="18" max="18" width="12.140625" style="3" customWidth="1"/>
    <col min="19" max="19" width="9.85546875" style="10" customWidth="1"/>
    <col min="20" max="20" width="10.5703125" style="3" customWidth="1"/>
    <col min="21" max="21" width="7.7109375" style="3" customWidth="1"/>
    <col min="22" max="22" width="9.140625" style="3" customWidth="1"/>
    <col min="23" max="23" width="7.85546875" style="3" customWidth="1"/>
    <col min="24" max="24" width="8.140625" style="3" customWidth="1"/>
    <col min="25" max="58" width="9.140625" style="322"/>
  </cols>
  <sheetData>
    <row r="1" spans="1:58" ht="15">
      <c r="B1" s="295" t="s">
        <v>216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</row>
    <row r="2" spans="1:58" ht="15.75" thickBot="1"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</row>
    <row r="3" spans="1:58">
      <c r="B3" s="299" t="s">
        <v>0</v>
      </c>
      <c r="C3" s="299" t="s">
        <v>1</v>
      </c>
      <c r="D3" s="302" t="s">
        <v>2</v>
      </c>
      <c r="E3" s="305" t="s">
        <v>3</v>
      </c>
      <c r="F3" s="308" t="s">
        <v>101</v>
      </c>
      <c r="G3" s="311" t="s">
        <v>85</v>
      </c>
      <c r="H3" s="296" t="s">
        <v>87</v>
      </c>
      <c r="I3" s="25"/>
      <c r="J3" s="13"/>
      <c r="K3" s="4"/>
      <c r="L3" s="13"/>
      <c r="M3" s="13"/>
      <c r="N3" s="7"/>
      <c r="O3" s="13"/>
      <c r="P3" s="18"/>
      <c r="Q3" s="25"/>
      <c r="R3" s="13"/>
      <c r="S3" s="11"/>
      <c r="T3" s="13"/>
      <c r="U3" s="13"/>
      <c r="V3" s="13"/>
      <c r="W3" s="13"/>
      <c r="X3" s="18"/>
    </row>
    <row r="4" spans="1:58">
      <c r="B4" s="300"/>
      <c r="C4" s="300"/>
      <c r="D4" s="303"/>
      <c r="E4" s="306"/>
      <c r="F4" s="309"/>
      <c r="G4" s="312"/>
      <c r="H4" s="297"/>
      <c r="I4" s="314" t="s">
        <v>4</v>
      </c>
      <c r="J4" s="315"/>
      <c r="K4" s="315"/>
      <c r="L4" s="315"/>
      <c r="M4" s="15"/>
      <c r="N4" s="15"/>
      <c r="O4" s="15"/>
      <c r="P4" s="19"/>
      <c r="Q4" s="314" t="s">
        <v>94</v>
      </c>
      <c r="R4" s="315"/>
      <c r="S4" s="315"/>
      <c r="T4" s="315"/>
      <c r="U4" s="15"/>
      <c r="V4" s="15"/>
      <c r="W4" s="15"/>
      <c r="X4" s="19"/>
    </row>
    <row r="5" spans="1:58" ht="13.5" thickBot="1">
      <c r="B5" s="300"/>
      <c r="C5" s="300"/>
      <c r="D5" s="303"/>
      <c r="E5" s="306"/>
      <c r="F5" s="309"/>
      <c r="G5" s="312"/>
      <c r="H5" s="297"/>
      <c r="I5" s="314" t="s">
        <v>88</v>
      </c>
      <c r="J5" s="315"/>
      <c r="K5" s="315"/>
      <c r="L5" s="315"/>
      <c r="M5" s="316" t="s">
        <v>89</v>
      </c>
      <c r="N5" s="316"/>
      <c r="O5" s="316"/>
      <c r="P5" s="317"/>
      <c r="Q5" s="320" t="s">
        <v>95</v>
      </c>
      <c r="R5" s="321"/>
      <c r="S5" s="321"/>
      <c r="T5" s="321"/>
      <c r="U5" s="318" t="s">
        <v>89</v>
      </c>
      <c r="V5" s="318"/>
      <c r="W5" s="318"/>
      <c r="X5" s="319"/>
    </row>
    <row r="6" spans="1:58" ht="76.5" customHeight="1" thickBot="1">
      <c r="B6" s="301"/>
      <c r="C6" s="301"/>
      <c r="D6" s="304"/>
      <c r="E6" s="307"/>
      <c r="F6" s="310"/>
      <c r="G6" s="313"/>
      <c r="H6" s="298"/>
      <c r="I6" s="26"/>
      <c r="J6" s="28" t="s">
        <v>85</v>
      </c>
      <c r="K6" s="8" t="s">
        <v>87</v>
      </c>
      <c r="L6" s="14" t="s">
        <v>90</v>
      </c>
      <c r="M6" s="16" t="s">
        <v>91</v>
      </c>
      <c r="N6" s="17" t="s">
        <v>92</v>
      </c>
      <c r="O6" s="17" t="s">
        <v>96</v>
      </c>
      <c r="P6" s="20" t="s">
        <v>93</v>
      </c>
      <c r="Q6" s="26"/>
      <c r="R6" s="28" t="s">
        <v>85</v>
      </c>
      <c r="S6" s="12" t="s">
        <v>87</v>
      </c>
      <c r="T6" s="21" t="s">
        <v>90</v>
      </c>
      <c r="U6" s="16" t="s">
        <v>91</v>
      </c>
      <c r="V6" s="17" t="s">
        <v>92</v>
      </c>
      <c r="W6" s="22" t="s">
        <v>97</v>
      </c>
      <c r="X6" s="20" t="s">
        <v>93</v>
      </c>
    </row>
    <row r="7" spans="1:58" ht="12" customHeight="1" thickBot="1">
      <c r="B7" s="23">
        <v>1</v>
      </c>
      <c r="C7" s="23">
        <v>2</v>
      </c>
      <c r="D7" s="23">
        <v>3</v>
      </c>
      <c r="E7" s="29">
        <v>4</v>
      </c>
      <c r="F7" s="23">
        <v>5</v>
      </c>
      <c r="G7" s="23">
        <v>6</v>
      </c>
      <c r="H7" s="30">
        <v>7</v>
      </c>
      <c r="I7" s="27">
        <v>8</v>
      </c>
      <c r="J7" s="30">
        <v>9</v>
      </c>
      <c r="K7" s="27">
        <v>10</v>
      </c>
      <c r="L7" s="30">
        <v>11</v>
      </c>
      <c r="M7" s="27">
        <v>12</v>
      </c>
      <c r="N7" s="30">
        <v>13</v>
      </c>
      <c r="O7" s="27">
        <v>14</v>
      </c>
      <c r="P7" s="30">
        <v>15</v>
      </c>
      <c r="Q7" s="27">
        <v>16</v>
      </c>
      <c r="R7" s="30">
        <v>17</v>
      </c>
      <c r="S7" s="27">
        <v>18</v>
      </c>
      <c r="T7" s="30">
        <v>19</v>
      </c>
      <c r="U7" s="27">
        <v>20</v>
      </c>
      <c r="V7" s="30">
        <v>21</v>
      </c>
      <c r="W7" s="27">
        <v>22</v>
      </c>
      <c r="X7" s="27">
        <v>23</v>
      </c>
    </row>
    <row r="8" spans="1:58" s="5" customFormat="1">
      <c r="A8" s="9"/>
      <c r="B8" s="31" t="s">
        <v>113</v>
      </c>
      <c r="C8" s="64"/>
      <c r="D8" s="68"/>
      <c r="E8" s="68" t="s">
        <v>5</v>
      </c>
      <c r="F8" s="93">
        <f>SUM(I8+Q8)</f>
        <v>16600</v>
      </c>
      <c r="G8" s="97">
        <f>SUM(J8+R8)</f>
        <v>4523.34</v>
      </c>
      <c r="H8" s="102">
        <f>SUM(G8/F8)</f>
        <v>0.27249036144578315</v>
      </c>
      <c r="I8" s="93">
        <f>SUM(I11+I9)</f>
        <v>16600</v>
      </c>
      <c r="J8" s="97">
        <f>SUM(J11+J9)</f>
        <v>4523.34</v>
      </c>
      <c r="K8" s="102">
        <f>SUM(J8/I8)</f>
        <v>0.27249036144578315</v>
      </c>
      <c r="L8" s="97">
        <f t="shared" ref="L8:X8" si="0">SUM(L11)</f>
        <v>0</v>
      </c>
      <c r="M8" s="159">
        <f t="shared" si="0"/>
        <v>0</v>
      </c>
      <c r="N8" s="97">
        <f>SUM(N11+N9)</f>
        <v>0</v>
      </c>
      <c r="O8" s="47">
        <f t="shared" si="0"/>
        <v>0</v>
      </c>
      <c r="P8" s="159">
        <f t="shared" si="0"/>
        <v>0</v>
      </c>
      <c r="Q8" s="123">
        <f t="shared" si="0"/>
        <v>0</v>
      </c>
      <c r="R8" s="97">
        <f t="shared" si="0"/>
        <v>0</v>
      </c>
      <c r="S8" s="230"/>
      <c r="T8" s="97">
        <f t="shared" si="0"/>
        <v>0</v>
      </c>
      <c r="U8" s="159">
        <f t="shared" si="0"/>
        <v>0</v>
      </c>
      <c r="V8" s="159">
        <f t="shared" si="0"/>
        <v>0</v>
      </c>
      <c r="W8" s="47">
        <f t="shared" si="0"/>
        <v>0</v>
      </c>
      <c r="X8" s="159">
        <f t="shared" si="0"/>
        <v>0</v>
      </c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323"/>
    </row>
    <row r="9" spans="1:58" s="5" customFormat="1" hidden="1">
      <c r="A9" s="9"/>
      <c r="B9" s="32"/>
      <c r="C9" s="65" t="s">
        <v>172</v>
      </c>
      <c r="D9" s="66"/>
      <c r="E9" s="77" t="s">
        <v>173</v>
      </c>
      <c r="F9" s="94">
        <f t="shared" ref="F9" si="1">SUM(I9+Q9)</f>
        <v>0</v>
      </c>
      <c r="G9" s="98">
        <f t="shared" ref="G9" si="2">SUM(J9+R9)</f>
        <v>0</v>
      </c>
      <c r="H9" s="103" t="e">
        <f t="shared" ref="H9:H10" si="3">SUM(G9/F9)</f>
        <v>#DIV/0!</v>
      </c>
      <c r="I9" s="107">
        <f>SUM(I10:I10)</f>
        <v>0</v>
      </c>
      <c r="J9" s="140">
        <f>SUM(J10:J10)</f>
        <v>0</v>
      </c>
      <c r="K9" s="103" t="e">
        <f t="shared" ref="K9:K10" si="4">SUM(J9/I9)</f>
        <v>#DIV/0!</v>
      </c>
      <c r="L9" s="140">
        <f t="shared" ref="L9:R11" si="5">SUM(L10:L10)</f>
        <v>0</v>
      </c>
      <c r="M9" s="160">
        <f t="shared" si="5"/>
        <v>0</v>
      </c>
      <c r="N9" s="160">
        <f t="shared" si="5"/>
        <v>0</v>
      </c>
      <c r="O9" s="48">
        <f t="shared" si="5"/>
        <v>0</v>
      </c>
      <c r="P9" s="160">
        <f t="shared" si="5"/>
        <v>0</v>
      </c>
      <c r="Q9" s="124">
        <f t="shared" si="5"/>
        <v>0</v>
      </c>
      <c r="R9" s="140">
        <f t="shared" si="5"/>
        <v>0</v>
      </c>
      <c r="S9" s="231"/>
      <c r="T9" s="140">
        <f>SUM(T10:T10)</f>
        <v>0</v>
      </c>
      <c r="U9" s="160">
        <f>SUM(U10:U10)</f>
        <v>0</v>
      </c>
      <c r="V9" s="160">
        <f>SUM(V10:V10)</f>
        <v>0</v>
      </c>
      <c r="W9" s="48">
        <f>SUM(W10:W10)</f>
        <v>0</v>
      </c>
      <c r="X9" s="160">
        <f>SUM(X10:X10)</f>
        <v>0</v>
      </c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</row>
    <row r="10" spans="1:58" s="5" customFormat="1" hidden="1">
      <c r="A10" s="9"/>
      <c r="B10" s="33"/>
      <c r="C10" s="33"/>
      <c r="D10" s="69" t="s">
        <v>27</v>
      </c>
      <c r="E10" s="81" t="s">
        <v>118</v>
      </c>
      <c r="F10" s="95"/>
      <c r="G10" s="99"/>
      <c r="H10" s="104" t="e">
        <f t="shared" si="3"/>
        <v>#DIV/0!</v>
      </c>
      <c r="I10" s="108"/>
      <c r="J10" s="141"/>
      <c r="K10" s="104" t="e">
        <f t="shared" si="4"/>
        <v>#DIV/0!</v>
      </c>
      <c r="L10" s="144"/>
      <c r="M10" s="161"/>
      <c r="N10" s="161"/>
      <c r="O10" s="49"/>
      <c r="P10" s="161"/>
      <c r="Q10" s="125"/>
      <c r="R10" s="144"/>
      <c r="S10" s="232"/>
      <c r="T10" s="144"/>
      <c r="U10" s="161"/>
      <c r="V10" s="161"/>
      <c r="W10" s="49"/>
      <c r="X10" s="161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</row>
    <row r="11" spans="1:58" s="6" customFormat="1">
      <c r="A11" s="224"/>
      <c r="B11" s="32"/>
      <c r="C11" s="65" t="s">
        <v>126</v>
      </c>
      <c r="D11" s="66"/>
      <c r="E11" s="77" t="s">
        <v>64</v>
      </c>
      <c r="F11" s="94">
        <f t="shared" ref="F11:F77" si="6">SUM(I11+Q11)</f>
        <v>16600</v>
      </c>
      <c r="G11" s="98">
        <f t="shared" ref="G11:G77" si="7">SUM(J11+R11)</f>
        <v>4523.34</v>
      </c>
      <c r="H11" s="103">
        <f t="shared" ref="H11:H100" si="8">SUM(G11/F11)</f>
        <v>0.27249036144578315</v>
      </c>
      <c r="I11" s="107">
        <f>SUM(I12:I12)</f>
        <v>16600</v>
      </c>
      <c r="J11" s="140">
        <f>SUM(J12:J12)</f>
        <v>4523.34</v>
      </c>
      <c r="K11" s="103">
        <f t="shared" ref="K11:K100" si="9">SUM(J11/I11)</f>
        <v>0.27249036144578315</v>
      </c>
      <c r="L11" s="140">
        <f t="shared" si="5"/>
        <v>0</v>
      </c>
      <c r="M11" s="160">
        <f t="shared" si="5"/>
        <v>0</v>
      </c>
      <c r="N11" s="160">
        <f t="shared" si="5"/>
        <v>0</v>
      </c>
      <c r="O11" s="48">
        <f t="shared" si="5"/>
        <v>0</v>
      </c>
      <c r="P11" s="160">
        <f t="shared" si="5"/>
        <v>0</v>
      </c>
      <c r="Q11" s="124">
        <f t="shared" si="5"/>
        <v>0</v>
      </c>
      <c r="R11" s="140">
        <f t="shared" si="5"/>
        <v>0</v>
      </c>
      <c r="S11" s="231"/>
      <c r="T11" s="140">
        <f>SUM(T12:T12)</f>
        <v>0</v>
      </c>
      <c r="U11" s="160">
        <f>SUM(U12:U12)</f>
        <v>0</v>
      </c>
      <c r="V11" s="160">
        <f>SUM(V12:V12)</f>
        <v>0</v>
      </c>
      <c r="W11" s="48">
        <f>SUM(W12:W12)</f>
        <v>0</v>
      </c>
      <c r="X11" s="160">
        <f>SUM(X12:X12)</f>
        <v>0</v>
      </c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</row>
    <row r="12" spans="1:58">
      <c r="B12" s="33"/>
      <c r="C12" s="33"/>
      <c r="D12" s="69" t="s">
        <v>7</v>
      </c>
      <c r="E12" s="78" t="s">
        <v>8</v>
      </c>
      <c r="F12" s="95">
        <v>16600</v>
      </c>
      <c r="G12" s="99">
        <v>4523.34</v>
      </c>
      <c r="H12" s="104">
        <f t="shared" si="8"/>
        <v>0.27249036144578315</v>
      </c>
      <c r="I12" s="108">
        <v>16600</v>
      </c>
      <c r="J12" s="141">
        <v>4523.34</v>
      </c>
      <c r="K12" s="104">
        <f t="shared" si="9"/>
        <v>0.27249036144578315</v>
      </c>
      <c r="L12" s="144"/>
      <c r="M12" s="161"/>
      <c r="N12" s="161"/>
      <c r="O12" s="49"/>
      <c r="P12" s="161"/>
      <c r="Q12" s="125"/>
      <c r="R12" s="144"/>
      <c r="S12" s="232"/>
      <c r="T12" s="144"/>
      <c r="U12" s="161"/>
      <c r="V12" s="161"/>
      <c r="W12" s="49"/>
      <c r="X12" s="161"/>
    </row>
    <row r="13" spans="1:58" s="5" customFormat="1">
      <c r="A13" s="9"/>
      <c r="B13" s="34" t="s">
        <v>127</v>
      </c>
      <c r="C13" s="35"/>
      <c r="D13" s="70"/>
      <c r="E13" s="79" t="s">
        <v>9</v>
      </c>
      <c r="F13" s="96">
        <f t="shared" si="6"/>
        <v>302225</v>
      </c>
      <c r="G13" s="100">
        <f t="shared" si="7"/>
        <v>119326.09</v>
      </c>
      <c r="H13" s="105">
        <f t="shared" si="8"/>
        <v>0.39482534535528163</v>
      </c>
      <c r="I13" s="96">
        <f>SUM(I14)</f>
        <v>302225</v>
      </c>
      <c r="J13" s="100">
        <f t="shared" ref="J13:X13" si="10">SUM(J14)</f>
        <v>119326.09</v>
      </c>
      <c r="K13" s="105">
        <f t="shared" si="9"/>
        <v>0.39482534535528163</v>
      </c>
      <c r="L13" s="100">
        <f t="shared" si="10"/>
        <v>0</v>
      </c>
      <c r="M13" s="162">
        <f t="shared" si="10"/>
        <v>0</v>
      </c>
      <c r="N13" s="162">
        <f t="shared" si="10"/>
        <v>0</v>
      </c>
      <c r="O13" s="50">
        <f t="shared" si="10"/>
        <v>0</v>
      </c>
      <c r="P13" s="162">
        <f t="shared" si="10"/>
        <v>0</v>
      </c>
      <c r="Q13" s="126">
        <f t="shared" si="10"/>
        <v>0</v>
      </c>
      <c r="R13" s="100">
        <f t="shared" si="10"/>
        <v>0</v>
      </c>
      <c r="S13" s="233"/>
      <c r="T13" s="100">
        <f t="shared" si="10"/>
        <v>0</v>
      </c>
      <c r="U13" s="162">
        <f t="shared" si="10"/>
        <v>0</v>
      </c>
      <c r="V13" s="162">
        <f t="shared" si="10"/>
        <v>0</v>
      </c>
      <c r="W13" s="50">
        <f t="shared" si="10"/>
        <v>0</v>
      </c>
      <c r="X13" s="162">
        <f t="shared" si="10"/>
        <v>0</v>
      </c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</row>
    <row r="14" spans="1:58" s="6" customFormat="1">
      <c r="A14" s="224"/>
      <c r="B14" s="32"/>
      <c r="C14" s="66" t="s">
        <v>10</v>
      </c>
      <c r="D14" s="66"/>
      <c r="E14" s="77" t="s">
        <v>6</v>
      </c>
      <c r="F14" s="94">
        <f t="shared" si="6"/>
        <v>302225</v>
      </c>
      <c r="G14" s="98">
        <f t="shared" si="7"/>
        <v>119326.09</v>
      </c>
      <c r="H14" s="103">
        <f t="shared" si="8"/>
        <v>0.39482534535528163</v>
      </c>
      <c r="I14" s="107">
        <f>SUM(I15:I16)</f>
        <v>302225</v>
      </c>
      <c r="J14" s="140">
        <f>SUM(J15:J16)</f>
        <v>119326.09</v>
      </c>
      <c r="K14" s="103">
        <f t="shared" si="9"/>
        <v>0.39482534535528163</v>
      </c>
      <c r="L14" s="140">
        <f t="shared" ref="L14:R14" si="11">SUM(L15)</f>
        <v>0</v>
      </c>
      <c r="M14" s="160">
        <f t="shared" si="11"/>
        <v>0</v>
      </c>
      <c r="N14" s="160">
        <f t="shared" si="11"/>
        <v>0</v>
      </c>
      <c r="O14" s="48">
        <f t="shared" si="11"/>
        <v>0</v>
      </c>
      <c r="P14" s="160">
        <f t="shared" si="11"/>
        <v>0</v>
      </c>
      <c r="Q14" s="124">
        <f t="shared" si="11"/>
        <v>0</v>
      </c>
      <c r="R14" s="140">
        <f t="shared" si="11"/>
        <v>0</v>
      </c>
      <c r="S14" s="231"/>
      <c r="T14" s="140">
        <f>SUM(T15)</f>
        <v>0</v>
      </c>
      <c r="U14" s="160">
        <f>SUM(U15)</f>
        <v>0</v>
      </c>
      <c r="V14" s="160">
        <f>SUM(V15)</f>
        <v>0</v>
      </c>
      <c r="W14" s="48">
        <f>SUM(W15)</f>
        <v>0</v>
      </c>
      <c r="X14" s="160">
        <f>SUM(X15)</f>
        <v>0</v>
      </c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4"/>
      <c r="BF14" s="324"/>
    </row>
    <row r="15" spans="1:58">
      <c r="B15" s="33"/>
      <c r="C15" s="67"/>
      <c r="D15" s="69" t="s">
        <v>7</v>
      </c>
      <c r="E15" s="78" t="s">
        <v>8</v>
      </c>
      <c r="F15" s="95">
        <v>258000</v>
      </c>
      <c r="G15" s="99">
        <v>119326.09</v>
      </c>
      <c r="H15" s="104">
        <f t="shared" si="8"/>
        <v>0.46250422480620151</v>
      </c>
      <c r="I15" s="108">
        <v>258000</v>
      </c>
      <c r="J15" s="141">
        <v>119326.09</v>
      </c>
      <c r="K15" s="104">
        <f t="shared" si="9"/>
        <v>0.46250422480620151</v>
      </c>
      <c r="L15" s="144"/>
      <c r="M15" s="161"/>
      <c r="N15" s="161"/>
      <c r="O15" s="49"/>
      <c r="P15" s="161"/>
      <c r="Q15" s="125"/>
      <c r="R15" s="144"/>
      <c r="S15" s="232"/>
      <c r="T15" s="144"/>
      <c r="U15" s="161"/>
      <c r="V15" s="161"/>
      <c r="W15" s="49"/>
      <c r="X15" s="161"/>
    </row>
    <row r="16" spans="1:58">
      <c r="B16" s="33"/>
      <c r="C16" s="67"/>
      <c r="D16" s="69" t="s">
        <v>202</v>
      </c>
      <c r="E16" s="78" t="s">
        <v>209</v>
      </c>
      <c r="F16" s="95">
        <v>44225</v>
      </c>
      <c r="G16" s="99">
        <v>0</v>
      </c>
      <c r="H16" s="104">
        <f t="shared" si="8"/>
        <v>0</v>
      </c>
      <c r="I16" s="108">
        <v>44225</v>
      </c>
      <c r="J16" s="141">
        <v>0</v>
      </c>
      <c r="K16" s="104">
        <f t="shared" si="9"/>
        <v>0</v>
      </c>
      <c r="L16" s="144"/>
      <c r="M16" s="161"/>
      <c r="N16" s="161"/>
      <c r="O16" s="49"/>
      <c r="P16" s="161"/>
      <c r="Q16" s="125"/>
      <c r="R16" s="144"/>
      <c r="S16" s="232"/>
      <c r="T16" s="144"/>
      <c r="U16" s="161"/>
      <c r="V16" s="161"/>
      <c r="W16" s="49"/>
      <c r="X16" s="161"/>
    </row>
    <row r="17" spans="1:58" s="5" customFormat="1">
      <c r="A17" s="9"/>
      <c r="B17" s="34" t="s">
        <v>128</v>
      </c>
      <c r="C17" s="35"/>
      <c r="D17" s="70"/>
      <c r="E17" s="80" t="s">
        <v>11</v>
      </c>
      <c r="F17" s="96">
        <f t="shared" si="6"/>
        <v>900</v>
      </c>
      <c r="G17" s="100">
        <f t="shared" si="7"/>
        <v>1260</v>
      </c>
      <c r="H17" s="105">
        <f t="shared" si="8"/>
        <v>1.4</v>
      </c>
      <c r="I17" s="109">
        <f>SUM(I18)</f>
        <v>900</v>
      </c>
      <c r="J17" s="142">
        <f t="shared" ref="J17:X18" si="12">SUM(J18)</f>
        <v>1260</v>
      </c>
      <c r="K17" s="105">
        <f t="shared" si="9"/>
        <v>1.4</v>
      </c>
      <c r="L17" s="142">
        <f t="shared" si="12"/>
        <v>0</v>
      </c>
      <c r="M17" s="163">
        <f t="shared" si="12"/>
        <v>0</v>
      </c>
      <c r="N17" s="163">
        <f t="shared" si="12"/>
        <v>0</v>
      </c>
      <c r="O17" s="51">
        <f t="shared" si="12"/>
        <v>0</v>
      </c>
      <c r="P17" s="163">
        <f t="shared" si="12"/>
        <v>0</v>
      </c>
      <c r="Q17" s="127">
        <f t="shared" si="12"/>
        <v>0</v>
      </c>
      <c r="R17" s="142">
        <f t="shared" si="12"/>
        <v>0</v>
      </c>
      <c r="S17" s="233"/>
      <c r="T17" s="142">
        <f t="shared" si="12"/>
        <v>0</v>
      </c>
      <c r="U17" s="163">
        <f t="shared" si="12"/>
        <v>0</v>
      </c>
      <c r="V17" s="163">
        <f t="shared" si="12"/>
        <v>0</v>
      </c>
      <c r="W17" s="51">
        <f t="shared" si="12"/>
        <v>0</v>
      </c>
      <c r="X17" s="163">
        <f t="shared" si="12"/>
        <v>0</v>
      </c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3"/>
      <c r="BD17" s="323"/>
      <c r="BE17" s="323"/>
      <c r="BF17" s="323"/>
    </row>
    <row r="18" spans="1:58" s="6" customFormat="1">
      <c r="A18" s="224"/>
      <c r="B18" s="32"/>
      <c r="C18" s="65" t="s">
        <v>129</v>
      </c>
      <c r="D18" s="66"/>
      <c r="E18" s="77" t="s">
        <v>6</v>
      </c>
      <c r="F18" s="94">
        <f t="shared" si="6"/>
        <v>900</v>
      </c>
      <c r="G18" s="98">
        <f t="shared" si="7"/>
        <v>1260</v>
      </c>
      <c r="H18" s="103">
        <f t="shared" si="8"/>
        <v>1.4</v>
      </c>
      <c r="I18" s="107">
        <f>SUM(I19)</f>
        <v>900</v>
      </c>
      <c r="J18" s="140">
        <f t="shared" si="12"/>
        <v>1260</v>
      </c>
      <c r="K18" s="103">
        <f t="shared" si="9"/>
        <v>1.4</v>
      </c>
      <c r="L18" s="140">
        <f t="shared" si="12"/>
        <v>0</v>
      </c>
      <c r="M18" s="160">
        <f t="shared" si="12"/>
        <v>0</v>
      </c>
      <c r="N18" s="160">
        <f t="shared" si="12"/>
        <v>0</v>
      </c>
      <c r="O18" s="48">
        <f t="shared" si="12"/>
        <v>0</v>
      </c>
      <c r="P18" s="160">
        <f t="shared" si="12"/>
        <v>0</v>
      </c>
      <c r="Q18" s="124">
        <f t="shared" si="12"/>
        <v>0</v>
      </c>
      <c r="R18" s="140">
        <f t="shared" si="12"/>
        <v>0</v>
      </c>
      <c r="S18" s="231"/>
      <c r="T18" s="140">
        <f t="shared" si="12"/>
        <v>0</v>
      </c>
      <c r="U18" s="160">
        <f t="shared" si="12"/>
        <v>0</v>
      </c>
      <c r="V18" s="160">
        <f t="shared" si="12"/>
        <v>0</v>
      </c>
      <c r="W18" s="48">
        <f t="shared" si="12"/>
        <v>0</v>
      </c>
      <c r="X18" s="160">
        <f t="shared" si="12"/>
        <v>0</v>
      </c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</row>
    <row r="19" spans="1:58">
      <c r="B19" s="33"/>
      <c r="C19" s="33"/>
      <c r="D19" s="69" t="s">
        <v>12</v>
      </c>
      <c r="E19" s="78" t="s">
        <v>13</v>
      </c>
      <c r="F19" s="95">
        <v>900</v>
      </c>
      <c r="G19" s="99">
        <v>1260</v>
      </c>
      <c r="H19" s="104">
        <f t="shared" si="8"/>
        <v>1.4</v>
      </c>
      <c r="I19" s="108">
        <v>900</v>
      </c>
      <c r="J19" s="141">
        <v>1260</v>
      </c>
      <c r="K19" s="104">
        <f t="shared" si="9"/>
        <v>1.4</v>
      </c>
      <c r="L19" s="144"/>
      <c r="M19" s="164"/>
      <c r="N19" s="161"/>
      <c r="O19" s="49"/>
      <c r="P19" s="161"/>
      <c r="Q19" s="125"/>
      <c r="R19" s="144"/>
      <c r="S19" s="232"/>
      <c r="T19" s="144"/>
      <c r="U19" s="161"/>
      <c r="V19" s="161"/>
      <c r="W19" s="49"/>
      <c r="X19" s="161"/>
    </row>
    <row r="20" spans="1:58" s="5" customFormat="1">
      <c r="A20" s="9"/>
      <c r="B20" s="35">
        <v>600</v>
      </c>
      <c r="C20" s="35"/>
      <c r="D20" s="70"/>
      <c r="E20" s="80" t="s">
        <v>14</v>
      </c>
      <c r="F20" s="96">
        <f t="shared" si="6"/>
        <v>14855675</v>
      </c>
      <c r="G20" s="100">
        <f t="shared" si="7"/>
        <v>4437356.34</v>
      </c>
      <c r="H20" s="105">
        <f t="shared" si="8"/>
        <v>0.29869772595321314</v>
      </c>
      <c r="I20" s="109">
        <f>SUM(I21+I33)</f>
        <v>2178552</v>
      </c>
      <c r="J20" s="142">
        <f>SUM(J21+J33)</f>
        <v>924403.47000000009</v>
      </c>
      <c r="K20" s="105">
        <f t="shared" si="9"/>
        <v>0.42432013098608623</v>
      </c>
      <c r="L20" s="142">
        <f t="shared" ref="L20:R20" si="13">SUM(L21+L33)</f>
        <v>36161.270000000004</v>
      </c>
      <c r="M20" s="163">
        <f t="shared" si="13"/>
        <v>0</v>
      </c>
      <c r="N20" s="163">
        <f t="shared" si="13"/>
        <v>0</v>
      </c>
      <c r="O20" s="51">
        <f t="shared" si="13"/>
        <v>0</v>
      </c>
      <c r="P20" s="163">
        <f t="shared" si="13"/>
        <v>0</v>
      </c>
      <c r="Q20" s="127">
        <f t="shared" si="13"/>
        <v>12677123</v>
      </c>
      <c r="R20" s="142">
        <f t="shared" si="13"/>
        <v>3512952.87</v>
      </c>
      <c r="S20" s="233">
        <f t="shared" ref="S20:S100" si="14">SUM(R20/Q20)</f>
        <v>0.27710963047372816</v>
      </c>
      <c r="T20" s="142">
        <f>SUM(T21+T33)</f>
        <v>3510867.87</v>
      </c>
      <c r="U20" s="163">
        <f>SUM(U21+U33)</f>
        <v>0</v>
      </c>
      <c r="V20" s="163">
        <f>SUM(V21+V33)</f>
        <v>0</v>
      </c>
      <c r="W20" s="51">
        <f>SUM(W21+W33)</f>
        <v>0</v>
      </c>
      <c r="X20" s="163">
        <f>SUM(X21+X33)</f>
        <v>0</v>
      </c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3"/>
      <c r="AV20" s="323"/>
      <c r="AW20" s="323"/>
      <c r="AX20" s="323"/>
      <c r="AY20" s="323"/>
      <c r="AZ20" s="323"/>
      <c r="BA20" s="323"/>
      <c r="BB20" s="323"/>
      <c r="BC20" s="323"/>
      <c r="BD20" s="323"/>
      <c r="BE20" s="323"/>
      <c r="BF20" s="323"/>
    </row>
    <row r="21" spans="1:58" s="6" customFormat="1">
      <c r="A21" s="224"/>
      <c r="B21" s="32"/>
      <c r="C21" s="32">
        <v>60014</v>
      </c>
      <c r="D21" s="66"/>
      <c r="E21" s="77" t="s">
        <v>15</v>
      </c>
      <c r="F21" s="94">
        <f t="shared" si="6"/>
        <v>12747239</v>
      </c>
      <c r="G21" s="98">
        <f t="shared" si="7"/>
        <v>3554377.0300000003</v>
      </c>
      <c r="H21" s="103">
        <f t="shared" si="8"/>
        <v>0.27883505047642082</v>
      </c>
      <c r="I21" s="110">
        <f>SUM(I22:I32)</f>
        <v>72735</v>
      </c>
      <c r="J21" s="143">
        <f>SUM(J22:J32)</f>
        <v>43509.16</v>
      </c>
      <c r="K21" s="103">
        <f t="shared" si="9"/>
        <v>0.59818739258953746</v>
      </c>
      <c r="L21" s="143">
        <f t="shared" ref="L21:R21" si="15">SUM(L22:L32)</f>
        <v>36161.270000000004</v>
      </c>
      <c r="M21" s="165">
        <f t="shared" si="15"/>
        <v>0</v>
      </c>
      <c r="N21" s="165">
        <f t="shared" si="15"/>
        <v>0</v>
      </c>
      <c r="O21" s="52">
        <f t="shared" si="15"/>
        <v>0</v>
      </c>
      <c r="P21" s="165">
        <f t="shared" si="15"/>
        <v>0</v>
      </c>
      <c r="Q21" s="128">
        <f>SUM(Q22:Q32)</f>
        <v>12674504</v>
      </c>
      <c r="R21" s="143">
        <f t="shared" si="15"/>
        <v>3510867.87</v>
      </c>
      <c r="S21" s="231">
        <f t="shared" si="14"/>
        <v>0.27700238762794976</v>
      </c>
      <c r="T21" s="143">
        <f>SUM(T22:T32)</f>
        <v>3510867.87</v>
      </c>
      <c r="U21" s="165">
        <f>SUM(U22:U32)</f>
        <v>0</v>
      </c>
      <c r="V21" s="165">
        <f>SUM(V22:V32)</f>
        <v>0</v>
      </c>
      <c r="W21" s="52">
        <f>SUM(W22:W32)</f>
        <v>0</v>
      </c>
      <c r="X21" s="165">
        <f>SUM(X22:X32)</f>
        <v>0</v>
      </c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BD21" s="324"/>
      <c r="BE21" s="324"/>
      <c r="BF21" s="324"/>
    </row>
    <row r="22" spans="1:58">
      <c r="B22" s="33"/>
      <c r="C22" s="33"/>
      <c r="D22" s="71" t="s">
        <v>29</v>
      </c>
      <c r="E22" s="78" t="s">
        <v>162</v>
      </c>
      <c r="F22" s="95">
        <v>0</v>
      </c>
      <c r="G22" s="99">
        <v>422.26</v>
      </c>
      <c r="H22" s="104"/>
      <c r="I22" s="111">
        <v>0</v>
      </c>
      <c r="J22" s="144">
        <v>422.26</v>
      </c>
      <c r="K22" s="104"/>
      <c r="L22" s="144"/>
      <c r="M22" s="161"/>
      <c r="N22" s="161"/>
      <c r="O22" s="49"/>
      <c r="P22" s="161"/>
      <c r="Q22" s="125"/>
      <c r="R22" s="144"/>
      <c r="S22" s="232"/>
      <c r="T22" s="144"/>
      <c r="U22" s="161"/>
      <c r="V22" s="161"/>
      <c r="W22" s="49"/>
      <c r="X22" s="161"/>
    </row>
    <row r="23" spans="1:58">
      <c r="B23" s="33"/>
      <c r="C23" s="33"/>
      <c r="D23" s="71" t="s">
        <v>7</v>
      </c>
      <c r="E23" s="78" t="s">
        <v>8</v>
      </c>
      <c r="F23" s="95">
        <v>1663</v>
      </c>
      <c r="G23" s="99">
        <v>6925.63</v>
      </c>
      <c r="H23" s="104">
        <f>SUM(G23/F23)</f>
        <v>4.1645399879735416</v>
      </c>
      <c r="I23" s="111">
        <v>1663</v>
      </c>
      <c r="J23" s="144">
        <v>6925.63</v>
      </c>
      <c r="K23" s="104">
        <f t="shared" si="9"/>
        <v>4.1645399879735416</v>
      </c>
      <c r="L23" s="144"/>
      <c r="M23" s="161"/>
      <c r="N23" s="161"/>
      <c r="O23" s="49"/>
      <c r="P23" s="161"/>
      <c r="Q23" s="125"/>
      <c r="R23" s="144"/>
      <c r="S23" s="232"/>
      <c r="T23" s="144"/>
      <c r="U23" s="161"/>
      <c r="V23" s="161"/>
      <c r="W23" s="49"/>
      <c r="X23" s="161"/>
    </row>
    <row r="24" spans="1:58">
      <c r="B24" s="33"/>
      <c r="C24" s="33"/>
      <c r="D24" s="71" t="s">
        <v>156</v>
      </c>
      <c r="E24" s="78" t="s">
        <v>106</v>
      </c>
      <c r="F24" s="95">
        <v>65311</v>
      </c>
      <c r="G24" s="99">
        <v>30801.54</v>
      </c>
      <c r="H24" s="104">
        <f t="shared" ref="H24:H31" si="16">SUM(G24/F24)</f>
        <v>0.47161335762735224</v>
      </c>
      <c r="I24" s="111">
        <v>65311</v>
      </c>
      <c r="J24" s="144">
        <v>30801.54</v>
      </c>
      <c r="K24" s="104">
        <f t="shared" si="9"/>
        <v>0.47161335762735224</v>
      </c>
      <c r="L24" s="144">
        <v>30801.54</v>
      </c>
      <c r="M24" s="161"/>
      <c r="N24" s="161"/>
      <c r="O24" s="49"/>
      <c r="P24" s="161"/>
      <c r="Q24" s="125"/>
      <c r="R24" s="144"/>
      <c r="S24" s="232"/>
      <c r="T24" s="144"/>
      <c r="U24" s="161"/>
      <c r="V24" s="161"/>
      <c r="W24" s="49"/>
      <c r="X24" s="161"/>
    </row>
    <row r="25" spans="1:58" hidden="1">
      <c r="B25" s="33"/>
      <c r="C25" s="33"/>
      <c r="D25" s="71" t="s">
        <v>123</v>
      </c>
      <c r="E25" s="78" t="s">
        <v>147</v>
      </c>
      <c r="F25" s="95"/>
      <c r="G25" s="99"/>
      <c r="H25" s="104" t="e">
        <f t="shared" si="16"/>
        <v>#DIV/0!</v>
      </c>
      <c r="I25" s="111"/>
      <c r="J25" s="144"/>
      <c r="K25" s="104"/>
      <c r="L25" s="144"/>
      <c r="M25" s="161"/>
      <c r="N25" s="161"/>
      <c r="O25" s="49"/>
      <c r="P25" s="161"/>
      <c r="Q25" s="125"/>
      <c r="R25" s="144"/>
      <c r="S25" s="232"/>
      <c r="T25" s="144"/>
      <c r="U25" s="161"/>
      <c r="V25" s="161"/>
      <c r="W25" s="49"/>
      <c r="X25" s="161"/>
    </row>
    <row r="26" spans="1:58">
      <c r="B26" s="33"/>
      <c r="C26" s="33"/>
      <c r="D26" s="71" t="s">
        <v>124</v>
      </c>
      <c r="E26" s="78" t="s">
        <v>111</v>
      </c>
      <c r="F26" s="95">
        <v>5761</v>
      </c>
      <c r="G26" s="99">
        <v>5359.73</v>
      </c>
      <c r="H26" s="104">
        <f t="shared" si="16"/>
        <v>0.93034716195105005</v>
      </c>
      <c r="I26" s="111">
        <v>5761</v>
      </c>
      <c r="J26" s="144">
        <v>5359.73</v>
      </c>
      <c r="K26" s="104">
        <f t="shared" si="9"/>
        <v>0.93034716195105005</v>
      </c>
      <c r="L26" s="144">
        <v>5359.73</v>
      </c>
      <c r="M26" s="161"/>
      <c r="N26" s="161"/>
      <c r="O26" s="49"/>
      <c r="P26" s="161"/>
      <c r="Q26" s="125"/>
      <c r="R26" s="144"/>
      <c r="S26" s="232"/>
      <c r="T26" s="144"/>
      <c r="U26" s="161"/>
      <c r="V26" s="161"/>
      <c r="W26" s="49"/>
      <c r="X26" s="161"/>
    </row>
    <row r="27" spans="1:58" hidden="1">
      <c r="B27" s="33"/>
      <c r="C27" s="33"/>
      <c r="D27" s="69" t="s">
        <v>59</v>
      </c>
      <c r="E27" s="78" t="s">
        <v>119</v>
      </c>
      <c r="F27" s="95"/>
      <c r="G27" s="99"/>
      <c r="H27" s="104"/>
      <c r="I27" s="111"/>
      <c r="J27" s="144"/>
      <c r="K27" s="104"/>
      <c r="L27" s="144"/>
      <c r="M27" s="161"/>
      <c r="N27" s="161"/>
      <c r="O27" s="49"/>
      <c r="P27" s="161"/>
      <c r="Q27" s="125"/>
      <c r="R27" s="144"/>
      <c r="S27" s="232"/>
      <c r="T27" s="144"/>
      <c r="U27" s="161"/>
      <c r="V27" s="161"/>
      <c r="W27" s="49"/>
      <c r="X27" s="161"/>
    </row>
    <row r="28" spans="1:58">
      <c r="B28" s="33"/>
      <c r="C28" s="33"/>
      <c r="D28" s="69" t="s">
        <v>160</v>
      </c>
      <c r="E28" s="78" t="s">
        <v>106</v>
      </c>
      <c r="F28" s="95">
        <v>6602090</v>
      </c>
      <c r="G28" s="99">
        <v>1768890.67</v>
      </c>
      <c r="H28" s="104">
        <f t="shared" si="16"/>
        <v>0.267928893729107</v>
      </c>
      <c r="I28" s="111"/>
      <c r="J28" s="144"/>
      <c r="K28" s="104"/>
      <c r="L28" s="144"/>
      <c r="M28" s="161"/>
      <c r="N28" s="161"/>
      <c r="O28" s="49"/>
      <c r="P28" s="161"/>
      <c r="Q28" s="125">
        <v>6602090</v>
      </c>
      <c r="R28" s="144">
        <v>1768890.67</v>
      </c>
      <c r="S28" s="232">
        <f>SUM(R28/Q28)</f>
        <v>0.267928893729107</v>
      </c>
      <c r="T28" s="144">
        <v>1768890.67</v>
      </c>
      <c r="U28" s="161"/>
      <c r="V28" s="161"/>
      <c r="W28" s="49"/>
      <c r="X28" s="161"/>
    </row>
    <row r="29" spans="1:58">
      <c r="B29" s="33"/>
      <c r="C29" s="33"/>
      <c r="D29" s="69" t="s">
        <v>19</v>
      </c>
      <c r="E29" s="78" t="s">
        <v>111</v>
      </c>
      <c r="F29" s="95">
        <v>1416970</v>
      </c>
      <c r="G29" s="99">
        <v>0</v>
      </c>
      <c r="H29" s="104">
        <f t="shared" si="16"/>
        <v>0</v>
      </c>
      <c r="I29" s="111"/>
      <c r="J29" s="144"/>
      <c r="K29" s="104"/>
      <c r="L29" s="144"/>
      <c r="M29" s="161"/>
      <c r="N29" s="161"/>
      <c r="O29" s="49"/>
      <c r="P29" s="161"/>
      <c r="Q29" s="129">
        <v>1416970</v>
      </c>
      <c r="R29" s="145">
        <v>0</v>
      </c>
      <c r="S29" s="232">
        <f t="shared" si="14"/>
        <v>0</v>
      </c>
      <c r="T29" s="145"/>
      <c r="U29" s="161"/>
      <c r="V29" s="161"/>
      <c r="W29" s="49"/>
      <c r="X29" s="195"/>
    </row>
    <row r="30" spans="1:58">
      <c r="B30" s="33"/>
      <c r="C30" s="33"/>
      <c r="D30" s="69" t="s">
        <v>174</v>
      </c>
      <c r="E30" s="78" t="s">
        <v>111</v>
      </c>
      <c r="F30" s="95">
        <v>1993413</v>
      </c>
      <c r="G30" s="99">
        <v>1741977.2</v>
      </c>
      <c r="H30" s="104">
        <f t="shared" si="16"/>
        <v>0.87386667991028455</v>
      </c>
      <c r="I30" s="111"/>
      <c r="J30" s="144"/>
      <c r="K30" s="104"/>
      <c r="L30" s="144"/>
      <c r="M30" s="161"/>
      <c r="N30" s="161"/>
      <c r="O30" s="49"/>
      <c r="P30" s="161"/>
      <c r="Q30" s="129">
        <v>1993413</v>
      </c>
      <c r="R30" s="145">
        <v>1741977.2</v>
      </c>
      <c r="S30" s="232">
        <f t="shared" si="14"/>
        <v>0.87386667991028455</v>
      </c>
      <c r="T30" s="145">
        <v>1741977.2</v>
      </c>
      <c r="U30" s="161"/>
      <c r="V30" s="161"/>
      <c r="W30" s="49"/>
      <c r="X30" s="195"/>
    </row>
    <row r="31" spans="1:58">
      <c r="B31" s="33"/>
      <c r="C31" s="33"/>
      <c r="D31" s="69" t="s">
        <v>114</v>
      </c>
      <c r="E31" s="78" t="s">
        <v>134</v>
      </c>
      <c r="F31" s="95">
        <v>2662031</v>
      </c>
      <c r="G31" s="99">
        <f t="shared" si="7"/>
        <v>0</v>
      </c>
      <c r="H31" s="104">
        <f t="shared" si="16"/>
        <v>0</v>
      </c>
      <c r="I31" s="111"/>
      <c r="J31" s="144"/>
      <c r="K31" s="104"/>
      <c r="L31" s="144"/>
      <c r="M31" s="161"/>
      <c r="N31" s="161"/>
      <c r="O31" s="49"/>
      <c r="P31" s="161"/>
      <c r="Q31" s="274">
        <v>2662031</v>
      </c>
      <c r="R31" s="145">
        <v>0</v>
      </c>
      <c r="S31" s="232">
        <f t="shared" si="14"/>
        <v>0</v>
      </c>
      <c r="T31" s="145"/>
      <c r="U31" s="161"/>
      <c r="V31" s="161"/>
      <c r="W31" s="49"/>
      <c r="X31" s="195"/>
    </row>
    <row r="32" spans="1:58" hidden="1">
      <c r="B32" s="33"/>
      <c r="C32" s="33"/>
      <c r="D32" s="69" t="s">
        <v>175</v>
      </c>
      <c r="E32" s="78" t="s">
        <v>147</v>
      </c>
      <c r="F32" s="95">
        <f t="shared" si="6"/>
        <v>0</v>
      </c>
      <c r="G32" s="99">
        <f t="shared" si="7"/>
        <v>0</v>
      </c>
      <c r="H32" s="104" t="e">
        <f t="shared" si="8"/>
        <v>#DIV/0!</v>
      </c>
      <c r="I32" s="111"/>
      <c r="J32" s="144"/>
      <c r="K32" s="104"/>
      <c r="L32" s="144"/>
      <c r="M32" s="161"/>
      <c r="N32" s="161"/>
      <c r="O32" s="49"/>
      <c r="P32" s="161"/>
      <c r="Q32" s="256"/>
      <c r="R32" s="145"/>
      <c r="S32" s="232" t="e">
        <f t="shared" si="14"/>
        <v>#DIV/0!</v>
      </c>
      <c r="T32" s="145"/>
      <c r="U32" s="161"/>
      <c r="V32" s="161"/>
      <c r="W32" s="49"/>
      <c r="X32" s="195"/>
    </row>
    <row r="33" spans="1:58" s="6" customFormat="1">
      <c r="A33" s="224"/>
      <c r="B33" s="32"/>
      <c r="C33" s="32">
        <v>60095</v>
      </c>
      <c r="D33" s="66"/>
      <c r="E33" s="77" t="s">
        <v>64</v>
      </c>
      <c r="F33" s="94">
        <f t="shared" si="6"/>
        <v>2108436</v>
      </c>
      <c r="G33" s="98">
        <f t="shared" si="7"/>
        <v>882979.31</v>
      </c>
      <c r="H33" s="103">
        <f t="shared" si="8"/>
        <v>0.41878402284916405</v>
      </c>
      <c r="I33" s="107">
        <f>SUM(I34:I42)</f>
        <v>2105817</v>
      </c>
      <c r="J33" s="140">
        <f>SUM(J34:J42)</f>
        <v>880894.31</v>
      </c>
      <c r="K33" s="103">
        <f t="shared" si="9"/>
        <v>0.41831474909738126</v>
      </c>
      <c r="L33" s="140">
        <f t="shared" ref="L33:R33" si="17">SUM(L34:L42)</f>
        <v>0</v>
      </c>
      <c r="M33" s="160">
        <f t="shared" si="17"/>
        <v>0</v>
      </c>
      <c r="N33" s="160">
        <f t="shared" si="17"/>
        <v>0</v>
      </c>
      <c r="O33" s="48">
        <f t="shared" si="17"/>
        <v>0</v>
      </c>
      <c r="P33" s="160">
        <f t="shared" si="17"/>
        <v>0</v>
      </c>
      <c r="Q33" s="124">
        <f t="shared" si="17"/>
        <v>2619</v>
      </c>
      <c r="R33" s="140">
        <f t="shared" si="17"/>
        <v>2085</v>
      </c>
      <c r="S33" s="231">
        <f>SUM(R33/Q33)</f>
        <v>0.79610538373424966</v>
      </c>
      <c r="T33" s="140">
        <f>SUM(T34:T42)</f>
        <v>0</v>
      </c>
      <c r="U33" s="160">
        <f>SUM(U34:U42)</f>
        <v>0</v>
      </c>
      <c r="V33" s="160">
        <f>SUM(V34:V42)</f>
        <v>0</v>
      </c>
      <c r="W33" s="48">
        <f>SUM(W34:W42)</f>
        <v>0</v>
      </c>
      <c r="X33" s="160">
        <f>SUM(X34:X42)</f>
        <v>0</v>
      </c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</row>
    <row r="34" spans="1:58">
      <c r="B34" s="33"/>
      <c r="C34" s="33"/>
      <c r="D34" s="69" t="s">
        <v>20</v>
      </c>
      <c r="E34" s="78" t="s">
        <v>21</v>
      </c>
      <c r="F34" s="95">
        <v>1764871</v>
      </c>
      <c r="G34" s="99">
        <v>733358.91</v>
      </c>
      <c r="H34" s="275">
        <f t="shared" si="8"/>
        <v>0.4155311691336081</v>
      </c>
      <c r="I34" s="108">
        <v>1764871</v>
      </c>
      <c r="J34" s="141">
        <v>733358.91</v>
      </c>
      <c r="K34" s="275">
        <f t="shared" si="9"/>
        <v>0.4155311691336081</v>
      </c>
      <c r="L34" s="144"/>
      <c r="M34" s="161"/>
      <c r="N34" s="161"/>
      <c r="O34" s="49"/>
      <c r="P34" s="161"/>
      <c r="Q34" s="125"/>
      <c r="R34" s="144"/>
      <c r="S34" s="232"/>
      <c r="T34" s="144"/>
      <c r="U34" s="161"/>
      <c r="V34" s="161"/>
      <c r="W34" s="49"/>
      <c r="X34" s="161"/>
    </row>
    <row r="35" spans="1:58">
      <c r="B35" s="33"/>
      <c r="C35" s="33"/>
      <c r="D35" s="69" t="s">
        <v>178</v>
      </c>
      <c r="E35" s="78" t="s">
        <v>179</v>
      </c>
      <c r="F35" s="95">
        <v>0</v>
      </c>
      <c r="G35" s="99">
        <v>46.4</v>
      </c>
      <c r="H35" s="275"/>
      <c r="I35" s="108">
        <v>0</v>
      </c>
      <c r="J35" s="141">
        <v>46.4</v>
      </c>
      <c r="K35" s="275"/>
      <c r="L35" s="144"/>
      <c r="M35" s="161"/>
      <c r="N35" s="161"/>
      <c r="O35" s="49"/>
      <c r="P35" s="161"/>
      <c r="Q35" s="125"/>
      <c r="R35" s="144"/>
      <c r="S35" s="232"/>
      <c r="T35" s="144"/>
      <c r="U35" s="161"/>
      <c r="V35" s="161"/>
      <c r="W35" s="49"/>
      <c r="X35" s="161"/>
    </row>
    <row r="36" spans="1:58">
      <c r="B36" s="33"/>
      <c r="C36" s="33"/>
      <c r="D36" s="71" t="s">
        <v>157</v>
      </c>
      <c r="E36" s="78" t="s">
        <v>163</v>
      </c>
      <c r="F36" s="95">
        <v>233865</v>
      </c>
      <c r="G36" s="99">
        <v>90199.5</v>
      </c>
      <c r="H36" s="275">
        <f t="shared" si="8"/>
        <v>0.38569046244628313</v>
      </c>
      <c r="I36" s="108">
        <v>233865</v>
      </c>
      <c r="J36" s="141">
        <v>90199.5</v>
      </c>
      <c r="K36" s="275">
        <f t="shared" si="9"/>
        <v>0.38569046244628313</v>
      </c>
      <c r="L36" s="144"/>
      <c r="M36" s="161"/>
      <c r="N36" s="161"/>
      <c r="O36" s="49"/>
      <c r="P36" s="161"/>
      <c r="Q36" s="125"/>
      <c r="R36" s="144"/>
      <c r="S36" s="232"/>
      <c r="T36" s="144"/>
      <c r="U36" s="161"/>
      <c r="V36" s="161"/>
      <c r="W36" s="49"/>
      <c r="X36" s="161"/>
    </row>
    <row r="37" spans="1:58">
      <c r="B37" s="33"/>
      <c r="C37" s="33"/>
      <c r="D37" s="69" t="s">
        <v>12</v>
      </c>
      <c r="E37" s="78" t="s">
        <v>13</v>
      </c>
      <c r="F37" s="95">
        <v>28454</v>
      </c>
      <c r="G37" s="99">
        <v>15273</v>
      </c>
      <c r="H37" s="275">
        <f t="shared" si="8"/>
        <v>0.53676108807197587</v>
      </c>
      <c r="I37" s="108">
        <v>28454</v>
      </c>
      <c r="J37" s="141">
        <v>15273</v>
      </c>
      <c r="K37" s="275">
        <f t="shared" si="9"/>
        <v>0.53676108807197587</v>
      </c>
      <c r="L37" s="144"/>
      <c r="M37" s="164"/>
      <c r="N37" s="161"/>
      <c r="O37" s="49"/>
      <c r="P37" s="161"/>
      <c r="Q37" s="125"/>
      <c r="R37" s="144"/>
      <c r="S37" s="232"/>
      <c r="T37" s="144"/>
      <c r="U37" s="161"/>
      <c r="V37" s="161"/>
      <c r="W37" s="49"/>
      <c r="X37" s="161"/>
    </row>
    <row r="38" spans="1:58">
      <c r="B38" s="33"/>
      <c r="C38" s="33"/>
      <c r="D38" s="69" t="s">
        <v>61</v>
      </c>
      <c r="E38" s="78" t="s">
        <v>62</v>
      </c>
      <c r="F38" s="95">
        <v>2619</v>
      </c>
      <c r="G38" s="99">
        <v>2085</v>
      </c>
      <c r="H38" s="275">
        <f t="shared" si="8"/>
        <v>0.79610538373424966</v>
      </c>
      <c r="I38" s="108"/>
      <c r="J38" s="141"/>
      <c r="K38" s="275"/>
      <c r="L38" s="144"/>
      <c r="M38" s="164"/>
      <c r="N38" s="161"/>
      <c r="O38" s="49"/>
      <c r="P38" s="161"/>
      <c r="Q38" s="125">
        <v>2619</v>
      </c>
      <c r="R38" s="144">
        <v>2085</v>
      </c>
      <c r="S38" s="232">
        <f>SUM(R38/Q38)</f>
        <v>0.79610538373424966</v>
      </c>
      <c r="T38" s="144"/>
      <c r="U38" s="161"/>
      <c r="V38" s="161"/>
      <c r="W38" s="49"/>
      <c r="X38" s="161"/>
    </row>
    <row r="39" spans="1:58">
      <c r="B39" s="33"/>
      <c r="C39" s="33"/>
      <c r="D39" s="69" t="s">
        <v>29</v>
      </c>
      <c r="E39" s="78" t="s">
        <v>162</v>
      </c>
      <c r="F39" s="95">
        <v>1820</v>
      </c>
      <c r="G39" s="99">
        <v>724.46</v>
      </c>
      <c r="H39" s="275">
        <f t="shared" si="8"/>
        <v>0.3980549450549451</v>
      </c>
      <c r="I39" s="108">
        <v>1820</v>
      </c>
      <c r="J39" s="141">
        <v>724.46</v>
      </c>
      <c r="K39" s="275">
        <f t="shared" si="9"/>
        <v>0.3980549450549451</v>
      </c>
      <c r="L39" s="144"/>
      <c r="M39" s="161"/>
      <c r="N39" s="161"/>
      <c r="O39" s="49"/>
      <c r="P39" s="161"/>
      <c r="Q39" s="125"/>
      <c r="R39" s="144"/>
      <c r="S39" s="232"/>
      <c r="T39" s="144"/>
      <c r="U39" s="161"/>
      <c r="V39" s="161"/>
      <c r="W39" s="49"/>
      <c r="X39" s="161"/>
    </row>
    <row r="40" spans="1:58">
      <c r="B40" s="33"/>
      <c r="C40" s="33"/>
      <c r="D40" s="69" t="s">
        <v>7</v>
      </c>
      <c r="E40" s="78" t="s">
        <v>8</v>
      </c>
      <c r="F40" s="95">
        <v>53882</v>
      </c>
      <c r="G40" s="99">
        <v>31090.9</v>
      </c>
      <c r="H40" s="275">
        <f t="shared" si="8"/>
        <v>0.57701829924650161</v>
      </c>
      <c r="I40" s="108">
        <v>53882</v>
      </c>
      <c r="J40" s="141">
        <v>31090.9</v>
      </c>
      <c r="K40" s="275">
        <f t="shared" si="9"/>
        <v>0.57701829924650161</v>
      </c>
      <c r="L40" s="144"/>
      <c r="M40" s="161"/>
      <c r="N40" s="161"/>
      <c r="O40" s="49"/>
      <c r="P40" s="161"/>
      <c r="Q40" s="125"/>
      <c r="R40" s="144"/>
      <c r="S40" s="232"/>
      <c r="T40" s="144"/>
      <c r="U40" s="161"/>
      <c r="V40" s="161"/>
      <c r="W40" s="49"/>
      <c r="X40" s="161"/>
    </row>
    <row r="41" spans="1:58" hidden="1">
      <c r="B41" s="33"/>
      <c r="C41" s="33"/>
      <c r="D41" s="69" t="s">
        <v>202</v>
      </c>
      <c r="E41" s="78" t="s">
        <v>209</v>
      </c>
      <c r="F41" s="95"/>
      <c r="G41" s="99"/>
      <c r="H41" s="275" t="e">
        <f t="shared" si="8"/>
        <v>#DIV/0!</v>
      </c>
      <c r="I41" s="108"/>
      <c r="J41" s="141"/>
      <c r="K41" s="275" t="e">
        <f t="shared" si="9"/>
        <v>#DIV/0!</v>
      </c>
      <c r="L41" s="144"/>
      <c r="M41" s="161"/>
      <c r="N41" s="161"/>
      <c r="O41" s="49"/>
      <c r="P41" s="161"/>
      <c r="Q41" s="125"/>
      <c r="R41" s="144"/>
      <c r="S41" s="232"/>
      <c r="T41" s="144"/>
      <c r="U41" s="161"/>
      <c r="V41" s="161"/>
      <c r="W41" s="49"/>
      <c r="X41" s="161"/>
    </row>
    <row r="42" spans="1:58">
      <c r="B42" s="33"/>
      <c r="C42" s="33"/>
      <c r="D42" s="69" t="s">
        <v>17</v>
      </c>
      <c r="E42" s="78" t="s">
        <v>112</v>
      </c>
      <c r="F42" s="95">
        <v>22925</v>
      </c>
      <c r="G42" s="99">
        <v>10201.14</v>
      </c>
      <c r="H42" s="275">
        <f t="shared" si="8"/>
        <v>0.44497884405670662</v>
      </c>
      <c r="I42" s="108">
        <v>22925</v>
      </c>
      <c r="J42" s="141">
        <v>10201.14</v>
      </c>
      <c r="K42" s="275">
        <f t="shared" si="9"/>
        <v>0.44497884405670662</v>
      </c>
      <c r="L42" s="144"/>
      <c r="M42" s="161"/>
      <c r="N42" s="161"/>
      <c r="O42" s="49"/>
      <c r="P42" s="164"/>
      <c r="Q42" s="125"/>
      <c r="R42" s="144"/>
      <c r="S42" s="232"/>
      <c r="T42" s="144"/>
      <c r="U42" s="161"/>
      <c r="V42" s="161"/>
      <c r="W42" s="49"/>
      <c r="X42" s="161"/>
    </row>
    <row r="43" spans="1:58">
      <c r="B43" s="35">
        <v>630</v>
      </c>
      <c r="C43" s="35"/>
      <c r="D43" s="70"/>
      <c r="E43" s="80" t="s">
        <v>176</v>
      </c>
      <c r="F43" s="96">
        <f>SUM(F44)</f>
        <v>5612703</v>
      </c>
      <c r="G43" s="100">
        <f>SUM(G44)</f>
        <v>4314969.91</v>
      </c>
      <c r="H43" s="105">
        <f t="shared" ref="H43" si="18">SUM(G43/F43)</f>
        <v>0.7687864314217232</v>
      </c>
      <c r="I43" s="109">
        <f>SUM(I44)</f>
        <v>30600</v>
      </c>
      <c r="J43" s="142">
        <f>SUM(J44)</f>
        <v>12280.19</v>
      </c>
      <c r="K43" s="105">
        <f t="shared" ref="K43" si="19">SUM(J43/I43)</f>
        <v>0.40131339869281046</v>
      </c>
      <c r="L43" s="142">
        <f>SUM(L44)</f>
        <v>12280.19</v>
      </c>
      <c r="M43" s="163">
        <f t="shared" ref="M43:X43" si="20">SUM(M44)</f>
        <v>0</v>
      </c>
      <c r="N43" s="163">
        <f t="shared" si="20"/>
        <v>0</v>
      </c>
      <c r="O43" s="51">
        <f t="shared" si="20"/>
        <v>0</v>
      </c>
      <c r="P43" s="163">
        <f t="shared" si="20"/>
        <v>0</v>
      </c>
      <c r="Q43" s="127">
        <f t="shared" si="20"/>
        <v>5582103</v>
      </c>
      <c r="R43" s="142">
        <f t="shared" si="20"/>
        <v>4302689.72</v>
      </c>
      <c r="S43" s="233">
        <f>SUM(R43/Q43)</f>
        <v>0.7708008469209543</v>
      </c>
      <c r="T43" s="142">
        <f t="shared" si="20"/>
        <v>4302689.72</v>
      </c>
      <c r="U43" s="163">
        <f t="shared" si="20"/>
        <v>0</v>
      </c>
      <c r="V43" s="163">
        <f t="shared" si="20"/>
        <v>0</v>
      </c>
      <c r="W43" s="51">
        <f t="shared" si="20"/>
        <v>0</v>
      </c>
      <c r="X43" s="163">
        <f t="shared" si="20"/>
        <v>0</v>
      </c>
    </row>
    <row r="44" spans="1:58">
      <c r="B44" s="32"/>
      <c r="C44" s="32">
        <v>63003</v>
      </c>
      <c r="D44" s="66"/>
      <c r="E44" s="77" t="s">
        <v>177</v>
      </c>
      <c r="F44" s="94">
        <f t="shared" ref="F44" si="21">SUM(I44+Q44)</f>
        <v>5612703</v>
      </c>
      <c r="G44" s="98">
        <f t="shared" ref="G44" si="22">SUM(J44+R44)</f>
        <v>4314969.91</v>
      </c>
      <c r="H44" s="103">
        <f t="shared" ref="H44" si="23">SUM(G44/F44)</f>
        <v>0.7687864314217232</v>
      </c>
      <c r="I44" s="107">
        <f>SUM(I46:I48)</f>
        <v>30600</v>
      </c>
      <c r="J44" s="140">
        <f>SUM(J45:J47)</f>
        <v>12280.19</v>
      </c>
      <c r="K44" s="103">
        <f t="shared" ref="K44" si="24">SUM(J44/I44)</f>
        <v>0.40131339869281046</v>
      </c>
      <c r="L44" s="140">
        <f t="shared" ref="L44:P44" si="25">SUM(L46:L47)</f>
        <v>12280.19</v>
      </c>
      <c r="M44" s="160">
        <f t="shared" si="25"/>
        <v>0</v>
      </c>
      <c r="N44" s="160">
        <f t="shared" si="25"/>
        <v>0</v>
      </c>
      <c r="O44" s="48">
        <f t="shared" si="25"/>
        <v>0</v>
      </c>
      <c r="P44" s="160">
        <f t="shared" si="25"/>
        <v>0</v>
      </c>
      <c r="Q44" s="124">
        <f>SUM(Q46:Q48)</f>
        <v>5582103</v>
      </c>
      <c r="R44" s="140">
        <f>SUM(R46:R48)</f>
        <v>4302689.72</v>
      </c>
      <c r="S44" s="231">
        <f>R44/Q44</f>
        <v>0.7708008469209543</v>
      </c>
      <c r="T44" s="140">
        <f>SUM(T46:T48)</f>
        <v>4302689.72</v>
      </c>
      <c r="U44" s="160">
        <f>SUM(U46:U47)</f>
        <v>0</v>
      </c>
      <c r="V44" s="160">
        <f>SUM(V46:V47)</f>
        <v>0</v>
      </c>
      <c r="W44" s="48">
        <f>SUM(W46:W47)</f>
        <v>0</v>
      </c>
      <c r="X44" s="160">
        <f>SUM(X46:X47)</f>
        <v>0</v>
      </c>
    </row>
    <row r="45" spans="1:58" hidden="1">
      <c r="B45" s="254"/>
      <c r="C45" s="254"/>
      <c r="D45" s="69" t="s">
        <v>7</v>
      </c>
      <c r="E45" s="78" t="s">
        <v>8</v>
      </c>
      <c r="F45" s="95"/>
      <c r="G45" s="99"/>
      <c r="H45" s="104"/>
      <c r="I45" s="111"/>
      <c r="J45" s="144"/>
      <c r="K45" s="104"/>
      <c r="L45" s="144"/>
      <c r="M45" s="161"/>
      <c r="N45" s="265"/>
      <c r="O45" s="266"/>
      <c r="P45" s="265"/>
      <c r="Q45" s="267"/>
      <c r="R45" s="264"/>
      <c r="S45" s="252"/>
      <c r="T45" s="264"/>
      <c r="U45" s="265"/>
      <c r="V45" s="265"/>
      <c r="W45" s="266"/>
      <c r="X45" s="265"/>
    </row>
    <row r="46" spans="1:58">
      <c r="B46" s="33"/>
      <c r="C46" s="33"/>
      <c r="D46" s="69" t="s">
        <v>156</v>
      </c>
      <c r="E46" s="78" t="s">
        <v>106</v>
      </c>
      <c r="F46" s="95">
        <v>30600</v>
      </c>
      <c r="G46" s="99">
        <v>12280.19</v>
      </c>
      <c r="H46" s="104">
        <f>SUM(G46/F46)</f>
        <v>0.40131339869281046</v>
      </c>
      <c r="I46" s="111">
        <v>30600</v>
      </c>
      <c r="J46" s="144">
        <v>12280.19</v>
      </c>
      <c r="K46" s="104">
        <f>SUM(J46/I46)</f>
        <v>0.40131339869281046</v>
      </c>
      <c r="L46" s="144">
        <v>12280.19</v>
      </c>
      <c r="M46" s="161"/>
      <c r="N46" s="161"/>
      <c r="O46" s="49"/>
      <c r="P46" s="161"/>
      <c r="Q46" s="125"/>
      <c r="R46" s="144"/>
      <c r="S46" s="232"/>
      <c r="T46" s="144"/>
      <c r="U46" s="161"/>
      <c r="V46" s="161"/>
      <c r="W46" s="49"/>
      <c r="X46" s="161"/>
    </row>
    <row r="47" spans="1:58">
      <c r="B47" s="33"/>
      <c r="C47" s="33"/>
      <c r="D47" s="69" t="s">
        <v>160</v>
      </c>
      <c r="E47" s="78" t="s">
        <v>106</v>
      </c>
      <c r="F47" s="95">
        <v>5582103</v>
      </c>
      <c r="G47" s="99">
        <v>4302689.72</v>
      </c>
      <c r="H47" s="104">
        <f t="shared" ref="H47" si="26">SUM(G47/F47)</f>
        <v>0.7708008469209543</v>
      </c>
      <c r="I47" s="108"/>
      <c r="J47" s="145"/>
      <c r="K47" s="104"/>
      <c r="L47" s="144"/>
      <c r="M47" s="161"/>
      <c r="N47" s="195"/>
      <c r="O47" s="49"/>
      <c r="P47" s="161"/>
      <c r="Q47" s="125">
        <v>5582103</v>
      </c>
      <c r="R47" s="144">
        <v>4302689.72</v>
      </c>
      <c r="S47" s="232">
        <f>SUM(R47/Q47)</f>
        <v>0.7708008469209543</v>
      </c>
      <c r="T47" s="144">
        <v>4302689.72</v>
      </c>
      <c r="U47" s="161"/>
      <c r="V47" s="161"/>
      <c r="W47" s="49"/>
      <c r="X47" s="161"/>
    </row>
    <row r="48" spans="1:58" hidden="1">
      <c r="B48" s="33"/>
      <c r="C48" s="33"/>
      <c r="D48" s="69" t="s">
        <v>191</v>
      </c>
      <c r="E48" s="246" t="s">
        <v>196</v>
      </c>
      <c r="F48" s="95"/>
      <c r="G48" s="99"/>
      <c r="H48" s="104" t="e">
        <f t="shared" ref="H48" si="27">SUM(G48/F48)</f>
        <v>#DIV/0!</v>
      </c>
      <c r="I48" s="108"/>
      <c r="J48" s="145"/>
      <c r="K48" s="104"/>
      <c r="L48" s="144"/>
      <c r="M48" s="161"/>
      <c r="N48" s="195"/>
      <c r="O48" s="49"/>
      <c r="P48" s="161"/>
      <c r="Q48" s="125"/>
      <c r="R48" s="144"/>
      <c r="S48" s="232" t="e">
        <f>SUM(R48/Q48)</f>
        <v>#DIV/0!</v>
      </c>
      <c r="T48" s="144"/>
      <c r="U48" s="161"/>
      <c r="V48" s="161"/>
      <c r="W48" s="49"/>
      <c r="X48" s="161"/>
    </row>
    <row r="49" spans="1:58" s="5" customFormat="1">
      <c r="A49" s="9"/>
      <c r="B49" s="35">
        <v>700</v>
      </c>
      <c r="C49" s="35"/>
      <c r="D49" s="70"/>
      <c r="E49" s="80" t="s">
        <v>24</v>
      </c>
      <c r="F49" s="96">
        <f t="shared" si="6"/>
        <v>836611</v>
      </c>
      <c r="G49" s="100">
        <f t="shared" si="7"/>
        <v>657308.92000000004</v>
      </c>
      <c r="H49" s="105">
        <f t="shared" si="8"/>
        <v>0.78568046559273075</v>
      </c>
      <c r="I49" s="109">
        <f t="shared" ref="I49:X49" si="28">SUM(I50)</f>
        <v>362111</v>
      </c>
      <c r="J49" s="142">
        <f t="shared" si="28"/>
        <v>416708.92000000004</v>
      </c>
      <c r="K49" s="105">
        <f t="shared" si="9"/>
        <v>1.1507767507753148</v>
      </c>
      <c r="L49" s="142">
        <f t="shared" si="28"/>
        <v>0</v>
      </c>
      <c r="M49" s="163">
        <f t="shared" si="28"/>
        <v>0</v>
      </c>
      <c r="N49" s="163">
        <f t="shared" si="28"/>
        <v>85206.35</v>
      </c>
      <c r="O49" s="51">
        <f t="shared" si="28"/>
        <v>0</v>
      </c>
      <c r="P49" s="163">
        <f t="shared" si="28"/>
        <v>0</v>
      </c>
      <c r="Q49" s="127">
        <f t="shared" si="28"/>
        <v>474500</v>
      </c>
      <c r="R49" s="142">
        <f t="shared" si="28"/>
        <v>240600</v>
      </c>
      <c r="S49" s="233">
        <f>SUM(R49/Q49)</f>
        <v>0.50706006322444674</v>
      </c>
      <c r="T49" s="142">
        <f t="shared" si="28"/>
        <v>0</v>
      </c>
      <c r="U49" s="163">
        <f t="shared" si="28"/>
        <v>0</v>
      </c>
      <c r="V49" s="163">
        <f t="shared" si="28"/>
        <v>0</v>
      </c>
      <c r="W49" s="51">
        <f t="shared" si="28"/>
        <v>0</v>
      </c>
      <c r="X49" s="163">
        <f t="shared" si="28"/>
        <v>0</v>
      </c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  <c r="AP49" s="323"/>
      <c r="AQ49" s="323"/>
      <c r="AR49" s="323"/>
      <c r="AS49" s="323"/>
      <c r="AT49" s="323"/>
      <c r="AU49" s="323"/>
      <c r="AV49" s="323"/>
      <c r="AW49" s="323"/>
      <c r="AX49" s="323"/>
      <c r="AY49" s="323"/>
      <c r="AZ49" s="323"/>
      <c r="BA49" s="323"/>
      <c r="BB49" s="323"/>
      <c r="BC49" s="323"/>
      <c r="BD49" s="323"/>
      <c r="BE49" s="323"/>
      <c r="BF49" s="323"/>
    </row>
    <row r="50" spans="1:58" s="6" customFormat="1">
      <c r="A50" s="224"/>
      <c r="B50" s="32"/>
      <c r="C50" s="32">
        <v>70005</v>
      </c>
      <c r="D50" s="66"/>
      <c r="E50" s="77" t="s">
        <v>132</v>
      </c>
      <c r="F50" s="94">
        <f t="shared" si="6"/>
        <v>836611</v>
      </c>
      <c r="G50" s="98">
        <f t="shared" si="7"/>
        <v>657308.92000000004</v>
      </c>
      <c r="H50" s="103">
        <f t="shared" si="8"/>
        <v>0.78568046559273075</v>
      </c>
      <c r="I50" s="110">
        <f>SUM(I51:I60)</f>
        <v>362111</v>
      </c>
      <c r="J50" s="143">
        <f>SUM(J51:J60)</f>
        <v>416708.92000000004</v>
      </c>
      <c r="K50" s="103">
        <f t="shared" si="9"/>
        <v>1.1507767507753148</v>
      </c>
      <c r="L50" s="143">
        <f t="shared" ref="L50:R50" si="29">SUM(L51:L60)</f>
        <v>0</v>
      </c>
      <c r="M50" s="165">
        <f t="shared" si="29"/>
        <v>0</v>
      </c>
      <c r="N50" s="165">
        <f t="shared" si="29"/>
        <v>85206.35</v>
      </c>
      <c r="O50" s="52">
        <f t="shared" si="29"/>
        <v>0</v>
      </c>
      <c r="P50" s="165">
        <f t="shared" si="29"/>
        <v>0</v>
      </c>
      <c r="Q50" s="128">
        <f t="shared" si="29"/>
        <v>474500</v>
      </c>
      <c r="R50" s="143">
        <f t="shared" si="29"/>
        <v>240600</v>
      </c>
      <c r="S50" s="231">
        <f>SUM(R50/Q50)</f>
        <v>0.50706006322444674</v>
      </c>
      <c r="T50" s="143">
        <f>SUM(T51:T60)</f>
        <v>0</v>
      </c>
      <c r="U50" s="165">
        <f>SUM(U51:U60)</f>
        <v>0</v>
      </c>
      <c r="V50" s="165">
        <f>SUM(V51:V60)</f>
        <v>0</v>
      </c>
      <c r="W50" s="52">
        <f>SUM(W51:W60)</f>
        <v>0</v>
      </c>
      <c r="X50" s="165">
        <f>SUM(X51:X60)</f>
        <v>0</v>
      </c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324"/>
      <c r="AV50" s="324"/>
      <c r="AW50" s="324"/>
      <c r="AX50" s="324"/>
      <c r="AY50" s="324"/>
      <c r="AZ50" s="324"/>
      <c r="BA50" s="324"/>
      <c r="BB50" s="324"/>
      <c r="BC50" s="324"/>
      <c r="BD50" s="324"/>
      <c r="BE50" s="324"/>
      <c r="BF50" s="324"/>
    </row>
    <row r="51" spans="1:58" s="2" customFormat="1">
      <c r="A51" s="225"/>
      <c r="B51" s="33"/>
      <c r="C51" s="33"/>
      <c r="D51" s="69" t="s">
        <v>22</v>
      </c>
      <c r="E51" s="78" t="s">
        <v>23</v>
      </c>
      <c r="F51" s="95">
        <v>0</v>
      </c>
      <c r="G51" s="99">
        <v>710</v>
      </c>
      <c r="H51" s="275"/>
      <c r="I51" s="112">
        <v>0</v>
      </c>
      <c r="J51" s="141">
        <v>710</v>
      </c>
      <c r="K51" s="275"/>
      <c r="L51" s="144"/>
      <c r="M51" s="161"/>
      <c r="N51" s="161"/>
      <c r="O51" s="49"/>
      <c r="P51" s="161"/>
      <c r="Q51" s="125"/>
      <c r="R51" s="144"/>
      <c r="S51" s="252"/>
      <c r="T51" s="144"/>
      <c r="U51" s="161"/>
      <c r="V51" s="161"/>
      <c r="W51" s="49"/>
      <c r="X51" s="161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325"/>
      <c r="AX51" s="325"/>
      <c r="AY51" s="325"/>
      <c r="AZ51" s="325"/>
      <c r="BA51" s="325"/>
      <c r="BB51" s="325"/>
      <c r="BC51" s="325"/>
      <c r="BD51" s="325"/>
      <c r="BE51" s="325"/>
      <c r="BF51" s="325"/>
    </row>
    <row r="52" spans="1:58" s="2" customFormat="1" hidden="1">
      <c r="A52" s="225"/>
      <c r="B52" s="33"/>
      <c r="C52" s="33"/>
      <c r="D52" s="71" t="s">
        <v>178</v>
      </c>
      <c r="E52" s="78" t="s">
        <v>179</v>
      </c>
      <c r="F52" s="95">
        <v>0</v>
      </c>
      <c r="G52" s="99"/>
      <c r="H52" s="275" t="e">
        <f t="shared" si="8"/>
        <v>#DIV/0!</v>
      </c>
      <c r="I52" s="112"/>
      <c r="J52" s="141"/>
      <c r="K52" s="275" t="e">
        <f t="shared" si="9"/>
        <v>#DIV/0!</v>
      </c>
      <c r="L52" s="144"/>
      <c r="M52" s="161"/>
      <c r="N52" s="161"/>
      <c r="O52" s="49"/>
      <c r="P52" s="161"/>
      <c r="Q52" s="125"/>
      <c r="R52" s="144"/>
      <c r="S52" s="252" t="e">
        <f t="shared" ref="S52:S57" si="30">SUM(R52/Q52)</f>
        <v>#DIV/0!</v>
      </c>
      <c r="T52" s="144"/>
      <c r="U52" s="161"/>
      <c r="V52" s="161"/>
      <c r="W52" s="49"/>
      <c r="X52" s="161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</row>
    <row r="53" spans="1:58" s="2" customFormat="1">
      <c r="A53" s="225"/>
      <c r="B53" s="33"/>
      <c r="C53" s="33"/>
      <c r="D53" s="69" t="s">
        <v>120</v>
      </c>
      <c r="E53" s="78" t="s">
        <v>121</v>
      </c>
      <c r="F53" s="95">
        <v>474500</v>
      </c>
      <c r="G53" s="99">
        <v>240600</v>
      </c>
      <c r="H53" s="104">
        <f t="shared" si="8"/>
        <v>0.50706006322444674</v>
      </c>
      <c r="I53" s="112"/>
      <c r="J53" s="141"/>
      <c r="K53" s="275"/>
      <c r="L53" s="144"/>
      <c r="M53" s="161"/>
      <c r="N53" s="161"/>
      <c r="O53" s="49"/>
      <c r="P53" s="161"/>
      <c r="Q53" s="125">
        <v>474500</v>
      </c>
      <c r="R53" s="144">
        <v>240600</v>
      </c>
      <c r="S53" s="252">
        <f t="shared" si="30"/>
        <v>0.50706006322444674</v>
      </c>
      <c r="T53" s="144"/>
      <c r="U53" s="161"/>
      <c r="V53" s="161"/>
      <c r="W53" s="49"/>
      <c r="X53" s="161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  <c r="AP53" s="325"/>
      <c r="AQ53" s="325"/>
      <c r="AR53" s="325"/>
      <c r="AS53" s="325"/>
      <c r="AT53" s="325"/>
      <c r="AU53" s="325"/>
      <c r="AV53" s="325"/>
      <c r="AW53" s="325"/>
      <c r="AX53" s="325"/>
      <c r="AY53" s="325"/>
      <c r="AZ53" s="325"/>
      <c r="BA53" s="325"/>
      <c r="BB53" s="325"/>
      <c r="BC53" s="325"/>
      <c r="BD53" s="325"/>
      <c r="BE53" s="325"/>
      <c r="BF53" s="325"/>
    </row>
    <row r="54" spans="1:58" s="2" customFormat="1" hidden="1">
      <c r="A54" s="225"/>
      <c r="B54" s="33"/>
      <c r="C54" s="33"/>
      <c r="D54" s="71" t="s">
        <v>29</v>
      </c>
      <c r="E54" s="78" t="s">
        <v>162</v>
      </c>
      <c r="F54" s="95"/>
      <c r="G54" s="99"/>
      <c r="H54" s="104"/>
      <c r="I54" s="112"/>
      <c r="J54" s="141"/>
      <c r="K54" s="103" t="e">
        <f t="shared" si="9"/>
        <v>#DIV/0!</v>
      </c>
      <c r="L54" s="144"/>
      <c r="M54" s="161"/>
      <c r="N54" s="161"/>
      <c r="O54" s="49"/>
      <c r="P54" s="161"/>
      <c r="Q54" s="125"/>
      <c r="R54" s="144"/>
      <c r="S54" s="252" t="e">
        <f t="shared" si="30"/>
        <v>#DIV/0!</v>
      </c>
      <c r="T54" s="144"/>
      <c r="U54" s="161"/>
      <c r="V54" s="161"/>
      <c r="W54" s="49"/>
      <c r="X54" s="161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325"/>
      <c r="AX54" s="325"/>
      <c r="AY54" s="325"/>
      <c r="AZ54" s="325"/>
      <c r="BA54" s="325"/>
      <c r="BB54" s="325"/>
      <c r="BC54" s="325"/>
      <c r="BD54" s="325"/>
      <c r="BE54" s="325"/>
      <c r="BF54" s="325"/>
    </row>
    <row r="55" spans="1:58">
      <c r="B55" s="33"/>
      <c r="C55" s="33"/>
      <c r="D55" s="69" t="s">
        <v>7</v>
      </c>
      <c r="E55" s="78" t="s">
        <v>8</v>
      </c>
      <c r="F55" s="95">
        <v>5000</v>
      </c>
      <c r="G55" s="99">
        <v>12784.93</v>
      </c>
      <c r="H55" s="104">
        <f t="shared" si="8"/>
        <v>2.5569860000000002</v>
      </c>
      <c r="I55" s="113">
        <v>5000</v>
      </c>
      <c r="J55" s="141">
        <v>12784.93</v>
      </c>
      <c r="K55" s="104">
        <f t="shared" si="9"/>
        <v>2.5569860000000002</v>
      </c>
      <c r="L55" s="144"/>
      <c r="M55" s="161"/>
      <c r="N55" s="161"/>
      <c r="O55" s="49"/>
      <c r="P55" s="161"/>
      <c r="Q55" s="125"/>
      <c r="R55" s="144"/>
      <c r="S55" s="252"/>
      <c r="T55" s="144"/>
      <c r="U55" s="161"/>
      <c r="V55" s="161"/>
      <c r="W55" s="49"/>
      <c r="X55" s="161"/>
    </row>
    <row r="56" spans="1:58">
      <c r="B56" s="33"/>
      <c r="C56" s="33"/>
      <c r="D56" s="69" t="s">
        <v>27</v>
      </c>
      <c r="E56" s="81" t="s">
        <v>118</v>
      </c>
      <c r="F56" s="95">
        <v>109361</v>
      </c>
      <c r="G56" s="99">
        <v>85206.35</v>
      </c>
      <c r="H56" s="104">
        <f t="shared" si="8"/>
        <v>0.77912921425371029</v>
      </c>
      <c r="I56" s="114">
        <v>109361</v>
      </c>
      <c r="J56" s="141">
        <v>85206.35</v>
      </c>
      <c r="K56" s="104">
        <f t="shared" si="9"/>
        <v>0.77912921425371029</v>
      </c>
      <c r="L56" s="144"/>
      <c r="M56" s="161"/>
      <c r="N56" s="164">
        <v>85206.35</v>
      </c>
      <c r="O56" s="49"/>
      <c r="P56" s="161"/>
      <c r="Q56" s="125"/>
      <c r="R56" s="144"/>
      <c r="S56" s="252"/>
      <c r="T56" s="144"/>
      <c r="U56" s="161"/>
      <c r="V56" s="161"/>
      <c r="W56" s="49"/>
      <c r="X56" s="161"/>
    </row>
    <row r="57" spans="1:58" hidden="1">
      <c r="B57" s="33"/>
      <c r="C57" s="33"/>
      <c r="D57" s="69" t="s">
        <v>182</v>
      </c>
      <c r="E57" s="78" t="s">
        <v>183</v>
      </c>
      <c r="F57" s="95"/>
      <c r="G57" s="99"/>
      <c r="H57" s="104" t="e">
        <f t="shared" si="8"/>
        <v>#DIV/0!</v>
      </c>
      <c r="I57" s="114"/>
      <c r="J57" s="141"/>
      <c r="K57" s="104" t="e">
        <f t="shared" si="9"/>
        <v>#DIV/0!</v>
      </c>
      <c r="L57" s="144"/>
      <c r="M57" s="161"/>
      <c r="N57" s="164"/>
      <c r="O57" s="49"/>
      <c r="P57" s="161"/>
      <c r="Q57" s="125"/>
      <c r="R57" s="144"/>
      <c r="S57" s="252" t="e">
        <f t="shared" si="30"/>
        <v>#DIV/0!</v>
      </c>
      <c r="T57" s="144"/>
      <c r="U57" s="161"/>
      <c r="V57" s="161"/>
      <c r="W57" s="49"/>
      <c r="X57" s="161"/>
    </row>
    <row r="58" spans="1:58">
      <c r="B58" s="33"/>
      <c r="C58" s="33"/>
      <c r="D58" s="69" t="s">
        <v>25</v>
      </c>
      <c r="E58" s="81" t="s">
        <v>26</v>
      </c>
      <c r="F58" s="95">
        <v>247750</v>
      </c>
      <c r="G58" s="99">
        <v>318007.64</v>
      </c>
      <c r="H58" s="104">
        <f t="shared" si="8"/>
        <v>1.2835828052472251</v>
      </c>
      <c r="I58" s="114">
        <v>247750</v>
      </c>
      <c r="J58" s="141">
        <v>318007.64</v>
      </c>
      <c r="K58" s="104">
        <f t="shared" si="9"/>
        <v>1.2835828052472251</v>
      </c>
      <c r="L58" s="144"/>
      <c r="M58" s="161"/>
      <c r="N58" s="161"/>
      <c r="O58" s="49"/>
      <c r="P58" s="161"/>
      <c r="Q58" s="125"/>
      <c r="R58" s="144"/>
      <c r="S58" s="252"/>
      <c r="T58" s="144"/>
      <c r="U58" s="161"/>
      <c r="V58" s="161"/>
      <c r="W58" s="49"/>
      <c r="X58" s="161"/>
    </row>
    <row r="59" spans="1:58" hidden="1">
      <c r="B59" s="33"/>
      <c r="C59" s="33"/>
      <c r="D59" s="69" t="s">
        <v>180</v>
      </c>
      <c r="E59" s="81" t="s">
        <v>181</v>
      </c>
      <c r="F59" s="95">
        <f t="shared" si="6"/>
        <v>0</v>
      </c>
      <c r="G59" s="99">
        <f t="shared" si="7"/>
        <v>0</v>
      </c>
      <c r="H59" s="104" t="e">
        <f t="shared" si="8"/>
        <v>#DIV/0!</v>
      </c>
      <c r="I59" s="114"/>
      <c r="J59" s="141"/>
      <c r="K59" s="104"/>
      <c r="L59" s="144"/>
      <c r="M59" s="161"/>
      <c r="N59" s="161"/>
      <c r="O59" s="49"/>
      <c r="P59" s="161"/>
      <c r="Q59" s="125"/>
      <c r="R59" s="144"/>
      <c r="S59" s="232"/>
      <c r="T59" s="144"/>
      <c r="U59" s="161"/>
      <c r="V59" s="161"/>
      <c r="W59" s="49"/>
      <c r="X59" s="161"/>
    </row>
    <row r="60" spans="1:58" hidden="1">
      <c r="B60" s="33"/>
      <c r="C60" s="33"/>
      <c r="D60" s="69" t="s">
        <v>122</v>
      </c>
      <c r="E60" s="78" t="s">
        <v>33</v>
      </c>
      <c r="F60" s="95">
        <f t="shared" si="6"/>
        <v>0</v>
      </c>
      <c r="G60" s="99">
        <f t="shared" si="7"/>
        <v>0</v>
      </c>
      <c r="H60" s="104" t="e">
        <f t="shared" si="8"/>
        <v>#DIV/0!</v>
      </c>
      <c r="I60" s="114"/>
      <c r="J60" s="144"/>
      <c r="K60" s="104"/>
      <c r="L60" s="144"/>
      <c r="M60" s="161"/>
      <c r="N60" s="161"/>
      <c r="O60" s="49"/>
      <c r="P60" s="161"/>
      <c r="Q60" s="130"/>
      <c r="R60" s="141"/>
      <c r="S60" s="232"/>
      <c r="T60" s="144"/>
      <c r="U60" s="161"/>
      <c r="V60" s="161"/>
      <c r="W60" s="49"/>
      <c r="X60" s="161"/>
    </row>
    <row r="61" spans="1:58" s="5" customFormat="1">
      <c r="A61" s="9"/>
      <c r="B61" s="35">
        <v>710</v>
      </c>
      <c r="C61" s="35"/>
      <c r="D61" s="70"/>
      <c r="E61" s="80" t="s">
        <v>28</v>
      </c>
      <c r="F61" s="96">
        <f>SUM(I61+Q61)</f>
        <v>950772</v>
      </c>
      <c r="G61" s="100">
        <f>SUM(J61+R61)</f>
        <v>435094.76999999996</v>
      </c>
      <c r="H61" s="105">
        <f t="shared" si="8"/>
        <v>0.45762261614771993</v>
      </c>
      <c r="I61" s="96">
        <f>SUM(I64+I69+I71+I62)</f>
        <v>950772</v>
      </c>
      <c r="J61" s="100">
        <f>SUM(J64+J69+J71+J62)</f>
        <v>435094.76999999996</v>
      </c>
      <c r="K61" s="105">
        <f t="shared" si="9"/>
        <v>0.45762261614771993</v>
      </c>
      <c r="L61" s="100">
        <f>SUM(L64+L69+L71)</f>
        <v>0</v>
      </c>
      <c r="M61" s="162">
        <f>SUM(M64+M69+M71)</f>
        <v>0</v>
      </c>
      <c r="N61" s="162">
        <f>SUM(N62+N64)</f>
        <v>178492</v>
      </c>
      <c r="O61" s="50">
        <f>SUM(O64+O69+O71)</f>
        <v>0</v>
      </c>
      <c r="P61" s="162">
        <f>SUM(P64+P69+P71)</f>
        <v>0</v>
      </c>
      <c r="Q61" s="126">
        <f>SUM(Q64+Q69+Q71)</f>
        <v>0</v>
      </c>
      <c r="R61" s="100">
        <f>SUM(R64+R69+R71)</f>
        <v>0</v>
      </c>
      <c r="S61" s="233" t="e">
        <f>R61/Q61</f>
        <v>#DIV/0!</v>
      </c>
      <c r="T61" s="100">
        <f>SUM(T64+T69+T71)</f>
        <v>0</v>
      </c>
      <c r="U61" s="162">
        <f>SUM(U64+U69+U71)</f>
        <v>0</v>
      </c>
      <c r="V61" s="162">
        <f>SUM(V64+V69+V71)</f>
        <v>0</v>
      </c>
      <c r="W61" s="50">
        <f>SUM(W64+W69+W71)</f>
        <v>0</v>
      </c>
      <c r="X61" s="162">
        <f>SUM(X64+X69+X71)</f>
        <v>0</v>
      </c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3"/>
      <c r="AQ61" s="323"/>
      <c r="AR61" s="323"/>
      <c r="AS61" s="323"/>
      <c r="AT61" s="323"/>
      <c r="AU61" s="323"/>
      <c r="AV61" s="323"/>
      <c r="AW61" s="323"/>
      <c r="AX61" s="323"/>
      <c r="AY61" s="323"/>
      <c r="AZ61" s="323"/>
      <c r="BA61" s="323"/>
      <c r="BB61" s="323"/>
      <c r="BC61" s="323"/>
      <c r="BD61" s="323"/>
      <c r="BE61" s="323"/>
      <c r="BF61" s="323"/>
    </row>
    <row r="62" spans="1:58" s="9" customFormat="1">
      <c r="B62" s="200"/>
      <c r="C62" s="41">
        <v>71012</v>
      </c>
      <c r="D62" s="201"/>
      <c r="E62" s="202" t="s">
        <v>171</v>
      </c>
      <c r="F62" s="203">
        <f>SUM(I62+Q62)</f>
        <v>79000</v>
      </c>
      <c r="G62" s="204">
        <f>SUM(J62+R62)</f>
        <v>0</v>
      </c>
      <c r="H62" s="205">
        <f t="shared" si="8"/>
        <v>0</v>
      </c>
      <c r="I62" s="203">
        <f>SUM(I63)</f>
        <v>79000</v>
      </c>
      <c r="J62" s="204">
        <f>SUM(J63)</f>
        <v>0</v>
      </c>
      <c r="K62" s="205">
        <f t="shared" si="9"/>
        <v>0</v>
      </c>
      <c r="L62" s="204"/>
      <c r="M62" s="206"/>
      <c r="N62" s="206">
        <f>SUM(N63)</f>
        <v>0</v>
      </c>
      <c r="O62" s="207"/>
      <c r="P62" s="206"/>
      <c r="Q62" s="208"/>
      <c r="R62" s="204"/>
      <c r="S62" s="234"/>
      <c r="T62" s="204"/>
      <c r="U62" s="206"/>
      <c r="V62" s="206"/>
      <c r="W62" s="207"/>
      <c r="X62" s="206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23"/>
      <c r="AS62" s="323"/>
      <c r="AT62" s="323"/>
      <c r="AU62" s="323"/>
      <c r="AV62" s="323"/>
      <c r="AW62" s="323"/>
      <c r="AX62" s="323"/>
      <c r="AY62" s="323"/>
      <c r="AZ62" s="323"/>
      <c r="BA62" s="323"/>
      <c r="BB62" s="323"/>
      <c r="BC62" s="323"/>
      <c r="BD62" s="323"/>
      <c r="BE62" s="323"/>
      <c r="BF62" s="323"/>
    </row>
    <row r="63" spans="1:58" s="213" customFormat="1">
      <c r="B63" s="42"/>
      <c r="C63" s="42"/>
      <c r="D63" s="199" t="s">
        <v>27</v>
      </c>
      <c r="E63" s="209" t="s">
        <v>134</v>
      </c>
      <c r="F63" s="95">
        <v>79000</v>
      </c>
      <c r="G63" s="99">
        <v>0</v>
      </c>
      <c r="H63" s="104">
        <f t="shared" ref="H63" si="31">SUM(G63/F63)</f>
        <v>0</v>
      </c>
      <c r="I63" s="95">
        <v>79000</v>
      </c>
      <c r="J63" s="99">
        <v>0</v>
      </c>
      <c r="K63" s="104">
        <f t="shared" ref="K63" si="32">SUM(J63/I63)</f>
        <v>0</v>
      </c>
      <c r="L63" s="99"/>
      <c r="M63" s="210"/>
      <c r="N63" s="210"/>
      <c r="O63" s="211"/>
      <c r="P63" s="210"/>
      <c r="Q63" s="212"/>
      <c r="R63" s="99"/>
      <c r="S63" s="232"/>
      <c r="T63" s="99"/>
      <c r="U63" s="210"/>
      <c r="V63" s="210"/>
      <c r="W63" s="211"/>
      <c r="X63" s="210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6"/>
      <c r="AN63" s="326"/>
      <c r="AO63" s="326"/>
      <c r="AP63" s="326"/>
      <c r="AQ63" s="326"/>
      <c r="AR63" s="326"/>
      <c r="AS63" s="326"/>
      <c r="AT63" s="326"/>
      <c r="AU63" s="326"/>
      <c r="AV63" s="326"/>
      <c r="AW63" s="326"/>
      <c r="AX63" s="326"/>
      <c r="AY63" s="326"/>
      <c r="AZ63" s="326"/>
      <c r="BA63" s="326"/>
      <c r="BB63" s="326"/>
      <c r="BC63" s="326"/>
      <c r="BD63" s="326"/>
      <c r="BE63" s="326"/>
      <c r="BF63" s="326"/>
    </row>
    <row r="64" spans="1:58" s="6" customFormat="1">
      <c r="A64" s="224"/>
      <c r="B64" s="32"/>
      <c r="C64" s="32">
        <v>71015</v>
      </c>
      <c r="D64" s="66"/>
      <c r="E64" s="77" t="s">
        <v>131</v>
      </c>
      <c r="F64" s="94">
        <f t="shared" si="6"/>
        <v>334242</v>
      </c>
      <c r="G64" s="98">
        <f t="shared" si="7"/>
        <v>178536.91</v>
      </c>
      <c r="H64" s="103">
        <f t="shared" si="8"/>
        <v>0.53415462449363038</v>
      </c>
      <c r="I64" s="107">
        <f>SUM(I65:I68)</f>
        <v>334242</v>
      </c>
      <c r="J64" s="140">
        <f>SUM(J65:J68)</f>
        <v>178536.91</v>
      </c>
      <c r="K64" s="103">
        <f t="shared" si="9"/>
        <v>0.53415462449363038</v>
      </c>
      <c r="L64" s="140">
        <f t="shared" ref="L64:R64" si="33">SUM(L65:L67)</f>
        <v>0</v>
      </c>
      <c r="M64" s="160">
        <f t="shared" si="33"/>
        <v>0</v>
      </c>
      <c r="N64" s="160">
        <f t="shared" si="33"/>
        <v>178492</v>
      </c>
      <c r="O64" s="48">
        <f t="shared" si="33"/>
        <v>0</v>
      </c>
      <c r="P64" s="160">
        <f>SUM(P65:P68)</f>
        <v>0</v>
      </c>
      <c r="Q64" s="160">
        <f>SUM(Q65:Q68)</f>
        <v>0</v>
      </c>
      <c r="R64" s="140">
        <f t="shared" si="33"/>
        <v>0</v>
      </c>
      <c r="S64" s="231"/>
      <c r="T64" s="140">
        <f>SUM(T65:T67)</f>
        <v>0</v>
      </c>
      <c r="U64" s="160">
        <f>SUM(U65:U67)</f>
        <v>0</v>
      </c>
      <c r="V64" s="160">
        <f>SUM(V65:V67)</f>
        <v>0</v>
      </c>
      <c r="W64" s="48">
        <f>SUM(W65:W67)</f>
        <v>0</v>
      </c>
      <c r="X64" s="160">
        <f>SUM(X65:X67)</f>
        <v>0</v>
      </c>
      <c r="Y64" s="324"/>
      <c r="Z64" s="324"/>
      <c r="AA64" s="324"/>
      <c r="AB64" s="324"/>
      <c r="AC64" s="324"/>
      <c r="AD64" s="324"/>
      <c r="AE64" s="324"/>
      <c r="AF64" s="324"/>
      <c r="AG64" s="324"/>
      <c r="AH64" s="324"/>
      <c r="AI64" s="324"/>
      <c r="AJ64" s="324"/>
      <c r="AK64" s="324"/>
      <c r="AL64" s="324"/>
      <c r="AM64" s="324"/>
      <c r="AN64" s="324"/>
      <c r="AO64" s="324"/>
      <c r="AP64" s="324"/>
      <c r="AQ64" s="324"/>
      <c r="AR64" s="324"/>
      <c r="AS64" s="324"/>
      <c r="AT64" s="324"/>
      <c r="AU64" s="324"/>
      <c r="AV64" s="324"/>
      <c r="AW64" s="324"/>
      <c r="AX64" s="324"/>
      <c r="AY64" s="324"/>
      <c r="AZ64" s="324"/>
      <c r="BA64" s="324"/>
      <c r="BB64" s="324"/>
      <c r="BC64" s="324"/>
      <c r="BD64" s="324"/>
      <c r="BE64" s="324"/>
      <c r="BF64" s="324"/>
    </row>
    <row r="65" spans="1:58" s="2" customFormat="1">
      <c r="A65" s="225"/>
      <c r="B65" s="33"/>
      <c r="C65" s="33"/>
      <c r="D65" s="69" t="s">
        <v>29</v>
      </c>
      <c r="E65" s="78" t="s">
        <v>162</v>
      </c>
      <c r="F65" s="95">
        <v>0</v>
      </c>
      <c r="G65" s="99">
        <v>44.91</v>
      </c>
      <c r="H65" s="104"/>
      <c r="I65" s="111">
        <v>0</v>
      </c>
      <c r="J65" s="144">
        <v>44.91</v>
      </c>
      <c r="K65" s="104"/>
      <c r="L65" s="144"/>
      <c r="M65" s="161"/>
      <c r="N65" s="161"/>
      <c r="O65" s="49"/>
      <c r="P65" s="161"/>
      <c r="Q65" s="125"/>
      <c r="R65" s="144"/>
      <c r="S65" s="232"/>
      <c r="T65" s="144"/>
      <c r="U65" s="161"/>
      <c r="V65" s="161"/>
      <c r="W65" s="49"/>
      <c r="X65" s="161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5"/>
      <c r="AP65" s="325"/>
      <c r="AQ65" s="325"/>
      <c r="AR65" s="325"/>
      <c r="AS65" s="325"/>
      <c r="AT65" s="325"/>
      <c r="AU65" s="325"/>
      <c r="AV65" s="325"/>
      <c r="AW65" s="325"/>
      <c r="AX65" s="325"/>
      <c r="AY65" s="325"/>
      <c r="AZ65" s="325"/>
      <c r="BA65" s="325"/>
      <c r="BB65" s="325"/>
      <c r="BC65" s="325"/>
      <c r="BD65" s="325"/>
      <c r="BE65" s="325"/>
      <c r="BF65" s="325"/>
    </row>
    <row r="66" spans="1:58">
      <c r="B66" s="33"/>
      <c r="C66" s="33"/>
      <c r="D66" s="69" t="s">
        <v>27</v>
      </c>
      <c r="E66" s="81" t="s">
        <v>134</v>
      </c>
      <c r="F66" s="95">
        <v>334192</v>
      </c>
      <c r="G66" s="99">
        <v>178492</v>
      </c>
      <c r="H66" s="104">
        <f t="shared" si="8"/>
        <v>0.53410015799301003</v>
      </c>
      <c r="I66" s="108">
        <v>334192</v>
      </c>
      <c r="J66" s="145">
        <v>178492</v>
      </c>
      <c r="K66" s="104">
        <f t="shared" si="9"/>
        <v>0.53410015799301003</v>
      </c>
      <c r="L66" s="144"/>
      <c r="M66" s="161"/>
      <c r="N66" s="195">
        <v>178492</v>
      </c>
      <c r="O66" s="49"/>
      <c r="P66" s="161"/>
      <c r="Q66" s="125"/>
      <c r="R66" s="144"/>
      <c r="S66" s="232"/>
      <c r="T66" s="144"/>
      <c r="U66" s="161"/>
      <c r="V66" s="161"/>
      <c r="W66" s="49"/>
      <c r="X66" s="161"/>
    </row>
    <row r="67" spans="1:58">
      <c r="B67" s="33"/>
      <c r="C67" s="33"/>
      <c r="D67" s="69" t="s">
        <v>25</v>
      </c>
      <c r="E67" s="81" t="s">
        <v>133</v>
      </c>
      <c r="F67" s="95">
        <v>50</v>
      </c>
      <c r="G67" s="99">
        <v>0</v>
      </c>
      <c r="H67" s="104">
        <f>SUM(G67/F67)</f>
        <v>0</v>
      </c>
      <c r="I67" s="108">
        <v>50</v>
      </c>
      <c r="J67" s="145">
        <v>0</v>
      </c>
      <c r="K67" s="104">
        <f t="shared" si="9"/>
        <v>0</v>
      </c>
      <c r="L67" s="144"/>
      <c r="M67" s="161"/>
      <c r="N67" s="161"/>
      <c r="O67" s="49"/>
      <c r="P67" s="161"/>
      <c r="Q67" s="125"/>
      <c r="R67" s="144"/>
      <c r="S67" s="232"/>
      <c r="T67" s="144"/>
      <c r="U67" s="161"/>
      <c r="V67" s="161"/>
      <c r="W67" s="49"/>
      <c r="X67" s="161"/>
    </row>
    <row r="68" spans="1:58" hidden="1">
      <c r="B68" s="33"/>
      <c r="C68" s="33"/>
      <c r="D68" s="69" t="s">
        <v>37</v>
      </c>
      <c r="E68" s="81" t="s">
        <v>135</v>
      </c>
      <c r="F68" s="95">
        <f t="shared" ref="F68" si="34">SUM(I68+Q68)</f>
        <v>0</v>
      </c>
      <c r="G68" s="99">
        <f t="shared" ref="G68" si="35">SUM(J68+R68)</f>
        <v>0</v>
      </c>
      <c r="H68" s="104" t="e">
        <f>SUM(G68/F68)</f>
        <v>#DIV/0!</v>
      </c>
      <c r="I68" s="108"/>
      <c r="J68" s="145"/>
      <c r="K68" s="104"/>
      <c r="L68" s="144"/>
      <c r="M68" s="161"/>
      <c r="N68" s="161"/>
      <c r="O68" s="49"/>
      <c r="P68" s="161"/>
      <c r="Q68" s="125"/>
      <c r="R68" s="144"/>
      <c r="S68" s="232"/>
      <c r="T68" s="144"/>
      <c r="U68" s="161"/>
      <c r="V68" s="161"/>
      <c r="W68" s="49"/>
      <c r="X68" s="161"/>
    </row>
    <row r="69" spans="1:58" s="6" customFormat="1" ht="12" customHeight="1">
      <c r="A69" s="224"/>
      <c r="B69" s="32"/>
      <c r="C69" s="32">
        <v>71020</v>
      </c>
      <c r="D69" s="66"/>
      <c r="E69" s="77" t="s">
        <v>30</v>
      </c>
      <c r="F69" s="94">
        <f t="shared" si="6"/>
        <v>17530</v>
      </c>
      <c r="G69" s="98">
        <f t="shared" si="7"/>
        <v>853.65</v>
      </c>
      <c r="H69" s="103">
        <f t="shared" si="8"/>
        <v>4.8696520250998285E-2</v>
      </c>
      <c r="I69" s="107">
        <f>SUM(I70:I70)</f>
        <v>17530</v>
      </c>
      <c r="J69" s="140">
        <f>SUM(J70:J70)</f>
        <v>853.65</v>
      </c>
      <c r="K69" s="103">
        <f t="shared" si="9"/>
        <v>4.8696520250998285E-2</v>
      </c>
      <c r="L69" s="140">
        <f t="shared" ref="L69:R69" si="36">SUM(L70:L70)</f>
        <v>0</v>
      </c>
      <c r="M69" s="160">
        <f t="shared" si="36"/>
        <v>0</v>
      </c>
      <c r="N69" s="160">
        <f t="shared" si="36"/>
        <v>0</v>
      </c>
      <c r="O69" s="48">
        <f t="shared" si="36"/>
        <v>0</v>
      </c>
      <c r="P69" s="160">
        <f t="shared" si="36"/>
        <v>0</v>
      </c>
      <c r="Q69" s="124">
        <f t="shared" si="36"/>
        <v>0</v>
      </c>
      <c r="R69" s="140">
        <f t="shared" si="36"/>
        <v>0</v>
      </c>
      <c r="S69" s="231"/>
      <c r="T69" s="140">
        <f>SUM(T70)</f>
        <v>0</v>
      </c>
      <c r="U69" s="160">
        <f t="shared" ref="U69:X69" si="37">SUM(U70)</f>
        <v>0</v>
      </c>
      <c r="V69" s="160">
        <f t="shared" si="37"/>
        <v>0</v>
      </c>
      <c r="W69" s="160">
        <f t="shared" si="37"/>
        <v>0</v>
      </c>
      <c r="X69" s="160">
        <f t="shared" si="37"/>
        <v>0</v>
      </c>
      <c r="Y69" s="324"/>
      <c r="Z69" s="324"/>
      <c r="AA69" s="324"/>
      <c r="AB69" s="324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324"/>
      <c r="AV69" s="324"/>
      <c r="AW69" s="324"/>
      <c r="AX69" s="324"/>
      <c r="AY69" s="324"/>
      <c r="AZ69" s="324"/>
      <c r="BA69" s="324"/>
      <c r="BB69" s="324"/>
      <c r="BC69" s="324"/>
      <c r="BD69" s="324"/>
      <c r="BE69" s="324"/>
      <c r="BF69" s="324"/>
    </row>
    <row r="70" spans="1:58" s="2" customFormat="1" ht="12.75" customHeight="1">
      <c r="A70" s="225"/>
      <c r="B70" s="33"/>
      <c r="C70" s="33"/>
      <c r="D70" s="71" t="s">
        <v>7</v>
      </c>
      <c r="E70" s="78" t="s">
        <v>8</v>
      </c>
      <c r="F70" s="95">
        <v>17530</v>
      </c>
      <c r="G70" s="99">
        <v>853.65</v>
      </c>
      <c r="H70" s="104">
        <f t="shared" si="8"/>
        <v>4.8696520250998285E-2</v>
      </c>
      <c r="I70" s="111">
        <v>17530</v>
      </c>
      <c r="J70" s="144">
        <v>853.65</v>
      </c>
      <c r="K70" s="104">
        <f t="shared" si="9"/>
        <v>4.8696520250998285E-2</v>
      </c>
      <c r="L70" s="144"/>
      <c r="M70" s="161"/>
      <c r="N70" s="161"/>
      <c r="O70" s="49"/>
      <c r="P70" s="161"/>
      <c r="Q70" s="125"/>
      <c r="R70" s="144"/>
      <c r="S70" s="232"/>
      <c r="T70" s="144"/>
      <c r="U70" s="161"/>
      <c r="V70" s="161"/>
      <c r="W70" s="49"/>
      <c r="X70" s="161"/>
      <c r="Y70" s="325"/>
      <c r="Z70" s="325"/>
      <c r="AA70" s="325"/>
      <c r="AB70" s="325"/>
      <c r="AC70" s="325"/>
      <c r="AD70" s="325"/>
      <c r="AE70" s="325"/>
      <c r="AF70" s="325"/>
      <c r="AG70" s="325"/>
      <c r="AH70" s="325"/>
      <c r="AI70" s="325"/>
      <c r="AJ70" s="325"/>
      <c r="AK70" s="325"/>
      <c r="AL70" s="325"/>
      <c r="AM70" s="325"/>
      <c r="AN70" s="325"/>
      <c r="AO70" s="325"/>
      <c r="AP70" s="325"/>
      <c r="AQ70" s="325"/>
      <c r="AR70" s="325"/>
      <c r="AS70" s="325"/>
      <c r="AT70" s="325"/>
      <c r="AU70" s="325"/>
      <c r="AV70" s="325"/>
      <c r="AW70" s="325"/>
      <c r="AX70" s="325"/>
      <c r="AY70" s="325"/>
      <c r="AZ70" s="325"/>
      <c r="BA70" s="325"/>
      <c r="BB70" s="325"/>
      <c r="BC70" s="325"/>
      <c r="BD70" s="325"/>
      <c r="BE70" s="325"/>
      <c r="BF70" s="325"/>
    </row>
    <row r="71" spans="1:58">
      <c r="B71" s="36"/>
      <c r="C71" s="36">
        <v>71095</v>
      </c>
      <c r="D71" s="72"/>
      <c r="E71" s="82" t="s">
        <v>64</v>
      </c>
      <c r="F71" s="94">
        <f t="shared" si="6"/>
        <v>520000</v>
      </c>
      <c r="G71" s="98">
        <f>SUM(J71+R71)</f>
        <v>255704.20999999996</v>
      </c>
      <c r="H71" s="103">
        <f t="shared" si="8"/>
        <v>0.49173886538461531</v>
      </c>
      <c r="I71" s="115">
        <f>SUM(I73:I74)</f>
        <v>520000</v>
      </c>
      <c r="J71" s="147">
        <f>SUM(J72:J75)</f>
        <v>255704.20999999996</v>
      </c>
      <c r="K71" s="103">
        <f t="shared" si="9"/>
        <v>0.49173886538461531</v>
      </c>
      <c r="L71" s="147">
        <f t="shared" ref="L71:R71" si="38">SUM(L73:L74)</f>
        <v>0</v>
      </c>
      <c r="M71" s="166">
        <f t="shared" si="38"/>
        <v>0</v>
      </c>
      <c r="N71" s="166">
        <f t="shared" si="38"/>
        <v>0</v>
      </c>
      <c r="O71" s="53">
        <f t="shared" si="38"/>
        <v>0</v>
      </c>
      <c r="P71" s="166">
        <f t="shared" si="38"/>
        <v>0</v>
      </c>
      <c r="Q71" s="131">
        <f t="shared" si="38"/>
        <v>0</v>
      </c>
      <c r="R71" s="147">
        <f t="shared" si="38"/>
        <v>0</v>
      </c>
      <c r="S71" s="231"/>
      <c r="T71" s="147">
        <f>SUM(T73:T74)</f>
        <v>0</v>
      </c>
      <c r="U71" s="166">
        <f>SUM(U73:U74)</f>
        <v>0</v>
      </c>
      <c r="V71" s="166">
        <f>SUM(V73:V74)</f>
        <v>0</v>
      </c>
      <c r="W71" s="53">
        <f>SUM(W73:W74)</f>
        <v>0</v>
      </c>
      <c r="X71" s="166">
        <f>SUM(X73:X74)</f>
        <v>0</v>
      </c>
    </row>
    <row r="72" spans="1:58">
      <c r="B72" s="276"/>
      <c r="C72" s="276"/>
      <c r="D72" s="69" t="s">
        <v>178</v>
      </c>
      <c r="E72" s="78" t="s">
        <v>179</v>
      </c>
      <c r="F72" s="95">
        <v>0</v>
      </c>
      <c r="G72" s="99">
        <v>8.8000000000000007</v>
      </c>
      <c r="H72" s="104"/>
      <c r="I72" s="108">
        <v>0</v>
      </c>
      <c r="J72" s="146">
        <v>8.8000000000000007</v>
      </c>
      <c r="K72" s="275"/>
      <c r="L72" s="277"/>
      <c r="M72" s="278"/>
      <c r="N72" s="278"/>
      <c r="O72" s="279"/>
      <c r="P72" s="278"/>
      <c r="Q72" s="280"/>
      <c r="R72" s="277"/>
      <c r="S72" s="252"/>
      <c r="T72" s="277"/>
      <c r="U72" s="278"/>
      <c r="V72" s="278"/>
      <c r="W72" s="279"/>
      <c r="X72" s="278"/>
    </row>
    <row r="73" spans="1:58">
      <c r="B73" s="33"/>
      <c r="C73" s="33"/>
      <c r="D73" s="69" t="s">
        <v>12</v>
      </c>
      <c r="E73" s="78" t="s">
        <v>13</v>
      </c>
      <c r="F73" s="95">
        <v>520000</v>
      </c>
      <c r="G73" s="99">
        <v>255667.61</v>
      </c>
      <c r="H73" s="104">
        <f t="shared" si="8"/>
        <v>0.49166848076923075</v>
      </c>
      <c r="I73" s="114">
        <v>520000</v>
      </c>
      <c r="J73" s="145">
        <v>255667.61</v>
      </c>
      <c r="K73" s="104">
        <f t="shared" si="9"/>
        <v>0.49166848076923075</v>
      </c>
      <c r="L73" s="144"/>
      <c r="M73" s="161"/>
      <c r="N73" s="161"/>
      <c r="O73" s="49"/>
      <c r="P73" s="161"/>
      <c r="Q73" s="125">
        <v>0</v>
      </c>
      <c r="R73" s="144">
        <v>0</v>
      </c>
      <c r="S73" s="232"/>
      <c r="T73" s="144"/>
      <c r="U73" s="161"/>
      <c r="V73" s="161"/>
      <c r="W73" s="49"/>
      <c r="X73" s="161"/>
    </row>
    <row r="74" spans="1:58" hidden="1">
      <c r="B74" s="33"/>
      <c r="C74" s="33"/>
      <c r="D74" s="69" t="s">
        <v>182</v>
      </c>
      <c r="E74" s="78" t="s">
        <v>183</v>
      </c>
      <c r="F74" s="95"/>
      <c r="G74" s="99"/>
      <c r="H74" s="104" t="e">
        <f t="shared" si="8"/>
        <v>#DIV/0!</v>
      </c>
      <c r="I74" s="114"/>
      <c r="J74" s="145"/>
      <c r="K74" s="104" t="e">
        <f t="shared" si="9"/>
        <v>#DIV/0!</v>
      </c>
      <c r="L74" s="144"/>
      <c r="M74" s="161"/>
      <c r="N74" s="161"/>
      <c r="O74" s="49"/>
      <c r="P74" s="161"/>
      <c r="Q74" s="125">
        <v>0</v>
      </c>
      <c r="R74" s="144">
        <v>0</v>
      </c>
      <c r="S74" s="232"/>
      <c r="T74" s="144"/>
      <c r="U74" s="161"/>
      <c r="V74" s="161"/>
      <c r="W74" s="49"/>
      <c r="X74" s="161"/>
    </row>
    <row r="75" spans="1:58" ht="14.25" customHeight="1">
      <c r="B75" s="33"/>
      <c r="C75" s="33"/>
      <c r="D75" s="69" t="s">
        <v>29</v>
      </c>
      <c r="E75" s="81" t="s">
        <v>162</v>
      </c>
      <c r="F75" s="95">
        <v>0</v>
      </c>
      <c r="G75" s="99">
        <v>27.8</v>
      </c>
      <c r="H75" s="104"/>
      <c r="I75" s="114">
        <v>0</v>
      </c>
      <c r="J75" s="145">
        <v>27.8</v>
      </c>
      <c r="K75" s="104"/>
      <c r="L75" s="144"/>
      <c r="M75" s="161"/>
      <c r="N75" s="161"/>
      <c r="O75" s="49"/>
      <c r="P75" s="161"/>
      <c r="Q75" s="125"/>
      <c r="R75" s="144"/>
      <c r="S75" s="232"/>
      <c r="T75" s="144"/>
      <c r="U75" s="161"/>
      <c r="V75" s="161"/>
      <c r="W75" s="49"/>
      <c r="X75" s="161"/>
    </row>
    <row r="76" spans="1:58" s="5" customFormat="1">
      <c r="A76" s="9"/>
      <c r="B76" s="35">
        <v>750</v>
      </c>
      <c r="C76" s="35"/>
      <c r="D76" s="70"/>
      <c r="E76" s="80" t="s">
        <v>31</v>
      </c>
      <c r="F76" s="96">
        <f>SUM(I76+Q76)</f>
        <v>1943474</v>
      </c>
      <c r="G76" s="100">
        <f>SUM(J76+R76)</f>
        <v>295531.78999999998</v>
      </c>
      <c r="H76" s="105">
        <f>SUM(G76/F76)</f>
        <v>0.15206367051990405</v>
      </c>
      <c r="I76" s="96">
        <f>SUM(I77+I79+I83+I86+I88)</f>
        <v>439663</v>
      </c>
      <c r="J76" s="100">
        <f>SUM(J77+J79+J83+J86+J88)</f>
        <v>275375.33999999997</v>
      </c>
      <c r="K76" s="105">
        <f t="shared" si="9"/>
        <v>0.62633275940891087</v>
      </c>
      <c r="L76" s="100">
        <f>SUM(L77+L79+L83)</f>
        <v>0</v>
      </c>
      <c r="M76" s="162">
        <f>SUM(M77+M79+M83)</f>
        <v>0</v>
      </c>
      <c r="N76" s="162">
        <f>SUM(N77+N79+N83)</f>
        <v>79187.850000000006</v>
      </c>
      <c r="O76" s="50">
        <f>SUM(O77+O79+O83+O88)</f>
        <v>15027</v>
      </c>
      <c r="P76" s="50">
        <f>SUM(P77+P79+P83+P88)</f>
        <v>0</v>
      </c>
      <c r="Q76" s="50">
        <f>SUM(Q77+Q79+Q83+Q88)</f>
        <v>1503811</v>
      </c>
      <c r="R76" s="50">
        <f>SUM(R77+R79+R83+R88)</f>
        <v>20156.45</v>
      </c>
      <c r="S76" s="105">
        <f t="shared" ref="S76" si="39">SUM(R76/Q76)</f>
        <v>1.3403579306176109E-2</v>
      </c>
      <c r="T76" s="50">
        <f>SUM(T77+T79+T83+T88)</f>
        <v>20156.45</v>
      </c>
      <c r="U76" s="162">
        <f>SUM(U77+U79+U83)</f>
        <v>0</v>
      </c>
      <c r="V76" s="162">
        <f>SUM(V77+V79+V83)</f>
        <v>0</v>
      </c>
      <c r="W76" s="50">
        <f>SUM(W77+W79+W83)</f>
        <v>0</v>
      </c>
      <c r="X76" s="162">
        <f>SUM(X77+X79+X83)</f>
        <v>0</v>
      </c>
      <c r="Y76" s="323"/>
      <c r="Z76" s="323"/>
      <c r="AA76" s="323"/>
      <c r="AB76" s="323"/>
      <c r="AC76" s="323"/>
      <c r="AD76" s="323"/>
      <c r="AE76" s="323"/>
      <c r="AF76" s="323"/>
      <c r="AG76" s="323"/>
      <c r="AH76" s="323"/>
      <c r="AI76" s="323"/>
      <c r="AJ76" s="323"/>
      <c r="AK76" s="323"/>
      <c r="AL76" s="323"/>
      <c r="AM76" s="323"/>
      <c r="AN76" s="323"/>
      <c r="AO76" s="323"/>
      <c r="AP76" s="323"/>
      <c r="AQ76" s="323"/>
      <c r="AR76" s="323"/>
      <c r="AS76" s="323"/>
      <c r="AT76" s="323"/>
      <c r="AU76" s="323"/>
      <c r="AV76" s="323"/>
      <c r="AW76" s="323"/>
      <c r="AX76" s="323"/>
      <c r="AY76" s="323"/>
      <c r="AZ76" s="323"/>
      <c r="BA76" s="323"/>
      <c r="BB76" s="323"/>
      <c r="BC76" s="323"/>
      <c r="BD76" s="323"/>
      <c r="BE76" s="323"/>
      <c r="BF76" s="323"/>
    </row>
    <row r="77" spans="1:58" s="6" customFormat="1">
      <c r="A77" s="224"/>
      <c r="B77" s="32"/>
      <c r="C77" s="32">
        <v>75011</v>
      </c>
      <c r="D77" s="66"/>
      <c r="E77" s="77" t="s">
        <v>137</v>
      </c>
      <c r="F77" s="94">
        <f t="shared" si="6"/>
        <v>125460</v>
      </c>
      <c r="G77" s="98">
        <f t="shared" si="7"/>
        <v>67642</v>
      </c>
      <c r="H77" s="103">
        <f t="shared" si="8"/>
        <v>0.53915192093097397</v>
      </c>
      <c r="I77" s="107">
        <f>SUM(I78)</f>
        <v>125460</v>
      </c>
      <c r="J77" s="140">
        <f t="shared" ref="J77:X77" si="40">SUM(J78)</f>
        <v>67642</v>
      </c>
      <c r="K77" s="103">
        <f t="shared" si="9"/>
        <v>0.53915192093097397</v>
      </c>
      <c r="L77" s="140">
        <f t="shared" si="40"/>
        <v>0</v>
      </c>
      <c r="M77" s="160">
        <f t="shared" si="40"/>
        <v>0</v>
      </c>
      <c r="N77" s="160">
        <f t="shared" si="40"/>
        <v>67642</v>
      </c>
      <c r="O77" s="48">
        <f t="shared" si="40"/>
        <v>0</v>
      </c>
      <c r="P77" s="160">
        <f t="shared" si="40"/>
        <v>0</v>
      </c>
      <c r="Q77" s="124">
        <f t="shared" si="40"/>
        <v>0</v>
      </c>
      <c r="R77" s="140">
        <f t="shared" si="40"/>
        <v>0</v>
      </c>
      <c r="S77" s="231"/>
      <c r="T77" s="140">
        <f t="shared" si="40"/>
        <v>0</v>
      </c>
      <c r="U77" s="160">
        <f t="shared" si="40"/>
        <v>0</v>
      </c>
      <c r="V77" s="160">
        <f t="shared" si="40"/>
        <v>0</v>
      </c>
      <c r="W77" s="48">
        <f t="shared" si="40"/>
        <v>0</v>
      </c>
      <c r="X77" s="160">
        <f t="shared" si="40"/>
        <v>0</v>
      </c>
      <c r="Y77" s="324"/>
      <c r="Z77" s="324"/>
      <c r="AA77" s="324"/>
      <c r="AB77" s="324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324"/>
      <c r="AV77" s="324"/>
      <c r="AW77" s="324"/>
      <c r="AX77" s="324"/>
      <c r="AY77" s="324"/>
      <c r="AZ77" s="324"/>
      <c r="BA77" s="324"/>
      <c r="BB77" s="324"/>
      <c r="BC77" s="324"/>
      <c r="BD77" s="324"/>
      <c r="BE77" s="324"/>
      <c r="BF77" s="324"/>
    </row>
    <row r="78" spans="1:58">
      <c r="B78" s="33"/>
      <c r="C78" s="33"/>
      <c r="D78" s="69" t="s">
        <v>27</v>
      </c>
      <c r="E78" s="81" t="s">
        <v>135</v>
      </c>
      <c r="F78" s="95">
        <v>125460</v>
      </c>
      <c r="G78" s="99">
        <v>67642</v>
      </c>
      <c r="H78" s="104">
        <f t="shared" si="8"/>
        <v>0.53915192093097397</v>
      </c>
      <c r="I78" s="108">
        <v>125460</v>
      </c>
      <c r="J78" s="141">
        <v>67642</v>
      </c>
      <c r="K78" s="104">
        <f t="shared" si="9"/>
        <v>0.53915192093097397</v>
      </c>
      <c r="L78" s="144"/>
      <c r="M78" s="161"/>
      <c r="N78" s="164">
        <v>67642</v>
      </c>
      <c r="O78" s="49"/>
      <c r="P78" s="161"/>
      <c r="Q78" s="125"/>
      <c r="R78" s="144"/>
      <c r="S78" s="232"/>
      <c r="T78" s="144"/>
      <c r="U78" s="161"/>
      <c r="V78" s="161"/>
      <c r="W78" s="49"/>
      <c r="X78" s="161"/>
    </row>
    <row r="79" spans="1:58" s="6" customFormat="1">
      <c r="A79" s="224"/>
      <c r="B79" s="32"/>
      <c r="C79" s="32">
        <v>75020</v>
      </c>
      <c r="D79" s="66"/>
      <c r="E79" s="77" t="s">
        <v>136</v>
      </c>
      <c r="F79" s="94">
        <f t="shared" ref="F79:F141" si="41">SUM(I79+Q79)</f>
        <v>276981</v>
      </c>
      <c r="G79" s="98">
        <f t="shared" ref="G79:G141" si="42">SUM(J79+R79)</f>
        <v>175638.99</v>
      </c>
      <c r="H79" s="103">
        <f t="shared" si="8"/>
        <v>0.63411927171899873</v>
      </c>
      <c r="I79" s="107">
        <f>SUM(I80:I82)</f>
        <v>276981</v>
      </c>
      <c r="J79" s="140">
        <f>SUM(J80:J82)</f>
        <v>175638.99</v>
      </c>
      <c r="K79" s="103">
        <f t="shared" si="9"/>
        <v>0.63411927171899873</v>
      </c>
      <c r="L79" s="140">
        <f t="shared" ref="L79:R79" si="43">SUM(L80:L82)</f>
        <v>0</v>
      </c>
      <c r="M79" s="160">
        <f t="shared" si="43"/>
        <v>0</v>
      </c>
      <c r="N79" s="160">
        <f t="shared" si="43"/>
        <v>0</v>
      </c>
      <c r="O79" s="48">
        <f t="shared" si="43"/>
        <v>0</v>
      </c>
      <c r="P79" s="160">
        <f t="shared" si="43"/>
        <v>0</v>
      </c>
      <c r="Q79" s="124">
        <f t="shared" si="43"/>
        <v>0</v>
      </c>
      <c r="R79" s="140">
        <f t="shared" si="43"/>
        <v>0</v>
      </c>
      <c r="S79" s="231"/>
      <c r="T79" s="140">
        <f>SUM(T80:T82)</f>
        <v>0</v>
      </c>
      <c r="U79" s="160">
        <f>SUM(U80:U82)</f>
        <v>0</v>
      </c>
      <c r="V79" s="160">
        <f>SUM(V80:V82)</f>
        <v>0</v>
      </c>
      <c r="W79" s="48">
        <f>SUM(W80:W82)</f>
        <v>0</v>
      </c>
      <c r="X79" s="160">
        <f>SUM(X80:X82)</f>
        <v>0</v>
      </c>
      <c r="Y79" s="324"/>
      <c r="Z79" s="324"/>
      <c r="AA79" s="324"/>
      <c r="AB79" s="324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324"/>
      <c r="AV79" s="324"/>
      <c r="AW79" s="324"/>
      <c r="AX79" s="324"/>
      <c r="AY79" s="324"/>
      <c r="AZ79" s="324"/>
      <c r="BA79" s="324"/>
      <c r="BB79" s="324"/>
      <c r="BC79" s="324"/>
      <c r="BD79" s="324"/>
      <c r="BE79" s="324"/>
      <c r="BF79" s="324"/>
    </row>
    <row r="80" spans="1:58">
      <c r="B80" s="33"/>
      <c r="C80" s="33"/>
      <c r="D80" s="71" t="s">
        <v>32</v>
      </c>
      <c r="E80" s="81" t="s">
        <v>170</v>
      </c>
      <c r="F80" s="95">
        <v>3784</v>
      </c>
      <c r="G80" s="99">
        <v>979.5</v>
      </c>
      <c r="H80" s="104">
        <f t="shared" si="8"/>
        <v>0.25885306553911203</v>
      </c>
      <c r="I80" s="114">
        <v>3784</v>
      </c>
      <c r="J80" s="145">
        <v>979.5</v>
      </c>
      <c r="K80" s="104">
        <f t="shared" si="9"/>
        <v>0.25885306553911203</v>
      </c>
      <c r="L80" s="144"/>
      <c r="M80" s="161"/>
      <c r="N80" s="161"/>
      <c r="O80" s="49"/>
      <c r="P80" s="161"/>
      <c r="Q80" s="125"/>
      <c r="R80" s="144"/>
      <c r="S80" s="232"/>
      <c r="T80" s="144"/>
      <c r="U80" s="161"/>
      <c r="V80" s="161"/>
      <c r="W80" s="49"/>
      <c r="X80" s="161"/>
    </row>
    <row r="81" spans="1:58">
      <c r="B81" s="33"/>
      <c r="C81" s="33"/>
      <c r="D81" s="69" t="s">
        <v>29</v>
      </c>
      <c r="E81" s="81" t="s">
        <v>162</v>
      </c>
      <c r="F81" s="95">
        <v>1800</v>
      </c>
      <c r="G81" s="99">
        <v>1017.36</v>
      </c>
      <c r="H81" s="104">
        <f t="shared" si="8"/>
        <v>0.56520000000000004</v>
      </c>
      <c r="I81" s="114">
        <v>1800</v>
      </c>
      <c r="J81" s="145">
        <v>1017.36</v>
      </c>
      <c r="K81" s="104">
        <f t="shared" si="9"/>
        <v>0.56520000000000004</v>
      </c>
      <c r="L81" s="144"/>
      <c r="M81" s="161"/>
      <c r="N81" s="161"/>
      <c r="O81" s="49"/>
      <c r="P81" s="161"/>
      <c r="Q81" s="125"/>
      <c r="R81" s="144"/>
      <c r="S81" s="232"/>
      <c r="T81" s="144"/>
      <c r="U81" s="161"/>
      <c r="V81" s="161"/>
      <c r="W81" s="49"/>
      <c r="X81" s="161"/>
    </row>
    <row r="82" spans="1:58">
      <c r="B82" s="33"/>
      <c r="C82" s="33"/>
      <c r="D82" s="69" t="s">
        <v>7</v>
      </c>
      <c r="E82" s="78" t="s">
        <v>8</v>
      </c>
      <c r="F82" s="95">
        <v>271397</v>
      </c>
      <c r="G82" s="99">
        <v>173642.13</v>
      </c>
      <c r="H82" s="104">
        <f t="shared" si="8"/>
        <v>0.6398085829983382</v>
      </c>
      <c r="I82" s="114">
        <v>271397</v>
      </c>
      <c r="J82" s="145">
        <v>173642.13</v>
      </c>
      <c r="K82" s="104">
        <f t="shared" si="9"/>
        <v>0.6398085829983382</v>
      </c>
      <c r="L82" s="144"/>
      <c r="M82" s="161"/>
      <c r="N82" s="161"/>
      <c r="O82" s="49"/>
      <c r="P82" s="161"/>
      <c r="Q82" s="125"/>
      <c r="R82" s="144"/>
      <c r="S82" s="232"/>
      <c r="T82" s="144"/>
      <c r="U82" s="161"/>
      <c r="V82" s="161"/>
      <c r="W82" s="49"/>
      <c r="X82" s="161"/>
    </row>
    <row r="83" spans="1:58" s="6" customFormat="1">
      <c r="A83" s="224"/>
      <c r="B83" s="32"/>
      <c r="C83" s="32">
        <v>75045</v>
      </c>
      <c r="D83" s="66"/>
      <c r="E83" s="77" t="s">
        <v>34</v>
      </c>
      <c r="F83" s="94">
        <f t="shared" si="41"/>
        <v>31700</v>
      </c>
      <c r="G83" s="98">
        <f t="shared" si="42"/>
        <v>26572.85</v>
      </c>
      <c r="H83" s="103">
        <f t="shared" si="8"/>
        <v>0.8382602523659306</v>
      </c>
      <c r="I83" s="107">
        <f>SUM(I84:I85)</f>
        <v>31700</v>
      </c>
      <c r="J83" s="140">
        <f t="shared" ref="J83" si="44">SUM(J84:J85)</f>
        <v>26572.85</v>
      </c>
      <c r="K83" s="103">
        <f t="shared" si="9"/>
        <v>0.8382602523659306</v>
      </c>
      <c r="L83" s="140">
        <f t="shared" ref="L83:X83" si="45">SUM(L84:L85)</f>
        <v>0</v>
      </c>
      <c r="M83" s="160">
        <f t="shared" si="45"/>
        <v>0</v>
      </c>
      <c r="N83" s="160">
        <f t="shared" si="45"/>
        <v>11545.85</v>
      </c>
      <c r="O83" s="48">
        <f t="shared" si="45"/>
        <v>15027</v>
      </c>
      <c r="P83" s="160">
        <f t="shared" si="45"/>
        <v>0</v>
      </c>
      <c r="Q83" s="124">
        <f t="shared" si="45"/>
        <v>0</v>
      </c>
      <c r="R83" s="140">
        <f t="shared" si="45"/>
        <v>0</v>
      </c>
      <c r="S83" s="231"/>
      <c r="T83" s="140">
        <f t="shared" si="45"/>
        <v>0</v>
      </c>
      <c r="U83" s="160">
        <f t="shared" si="45"/>
        <v>0</v>
      </c>
      <c r="V83" s="160">
        <f t="shared" si="45"/>
        <v>0</v>
      </c>
      <c r="W83" s="48">
        <f t="shared" si="45"/>
        <v>0</v>
      </c>
      <c r="X83" s="160">
        <f t="shared" si="45"/>
        <v>0</v>
      </c>
      <c r="Y83" s="324"/>
      <c r="Z83" s="324"/>
      <c r="AA83" s="324"/>
      <c r="AB83" s="324"/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324"/>
      <c r="AV83" s="324"/>
      <c r="AW83" s="324"/>
      <c r="AX83" s="324"/>
      <c r="AY83" s="324"/>
      <c r="AZ83" s="324"/>
      <c r="BA83" s="324"/>
      <c r="BB83" s="324"/>
      <c r="BC83" s="324"/>
      <c r="BD83" s="324"/>
      <c r="BE83" s="324"/>
      <c r="BF83" s="324"/>
    </row>
    <row r="84" spans="1:58">
      <c r="B84" s="33"/>
      <c r="C84" s="33"/>
      <c r="D84" s="69" t="s">
        <v>27</v>
      </c>
      <c r="E84" s="81" t="s">
        <v>135</v>
      </c>
      <c r="F84" s="95">
        <v>12000</v>
      </c>
      <c r="G84" s="99">
        <v>11545.85</v>
      </c>
      <c r="H84" s="104">
        <f t="shared" si="8"/>
        <v>0.96215416666666664</v>
      </c>
      <c r="I84" s="108">
        <v>12000</v>
      </c>
      <c r="J84" s="141">
        <v>11545.85</v>
      </c>
      <c r="K84" s="104">
        <f t="shared" si="9"/>
        <v>0.96215416666666664</v>
      </c>
      <c r="L84" s="144"/>
      <c r="M84" s="161"/>
      <c r="N84" s="164">
        <v>11545.85</v>
      </c>
      <c r="O84" s="49"/>
      <c r="P84" s="161"/>
      <c r="Q84" s="125"/>
      <c r="R84" s="144"/>
      <c r="S84" s="232"/>
      <c r="T84" s="144"/>
      <c r="U84" s="161"/>
      <c r="V84" s="161"/>
      <c r="W84" s="49"/>
      <c r="X84" s="161"/>
    </row>
    <row r="85" spans="1:58">
      <c r="B85" s="33"/>
      <c r="C85" s="33"/>
      <c r="D85" s="69" t="s">
        <v>35</v>
      </c>
      <c r="E85" s="81" t="s">
        <v>135</v>
      </c>
      <c r="F85" s="95">
        <v>19700</v>
      </c>
      <c r="G85" s="99">
        <v>15027</v>
      </c>
      <c r="H85" s="104">
        <f t="shared" si="8"/>
        <v>0.76279187817258887</v>
      </c>
      <c r="I85" s="108">
        <v>19700</v>
      </c>
      <c r="J85" s="141">
        <v>15027</v>
      </c>
      <c r="K85" s="104">
        <f t="shared" si="9"/>
        <v>0.76279187817258887</v>
      </c>
      <c r="L85" s="144"/>
      <c r="M85" s="161"/>
      <c r="N85" s="161"/>
      <c r="O85" s="62">
        <v>15027</v>
      </c>
      <c r="P85" s="161"/>
      <c r="Q85" s="125"/>
      <c r="R85" s="144"/>
      <c r="S85" s="232"/>
      <c r="T85" s="144"/>
      <c r="U85" s="161"/>
      <c r="V85" s="161"/>
      <c r="W85" s="49"/>
      <c r="X85" s="161"/>
    </row>
    <row r="86" spans="1:58">
      <c r="B86" s="281"/>
      <c r="C86" s="36">
        <v>75075</v>
      </c>
      <c r="D86" s="282"/>
      <c r="E86" s="83" t="s">
        <v>217</v>
      </c>
      <c r="F86" s="94">
        <f>SUM(I86+Q86)</f>
        <v>3000</v>
      </c>
      <c r="G86" s="98">
        <f>SUM(J86+R86)</f>
        <v>3000</v>
      </c>
      <c r="H86" s="103">
        <f>G86/F86</f>
        <v>1</v>
      </c>
      <c r="I86" s="115">
        <f>SUM(I87)</f>
        <v>3000</v>
      </c>
      <c r="J86" s="147">
        <f>SUM(J87)</f>
        <v>3000</v>
      </c>
      <c r="K86" s="103">
        <f>J86/I86</f>
        <v>1</v>
      </c>
      <c r="L86" s="158">
        <f>SUM(L87)</f>
        <v>0</v>
      </c>
      <c r="M86" s="158">
        <f t="shared" ref="M86:R86" si="46">SUM(M87)</f>
        <v>0</v>
      </c>
      <c r="N86" s="158">
        <f t="shared" si="46"/>
        <v>0</v>
      </c>
      <c r="O86" s="158">
        <f t="shared" si="46"/>
        <v>0</v>
      </c>
      <c r="P86" s="158">
        <f t="shared" si="46"/>
        <v>0</v>
      </c>
      <c r="Q86" s="158">
        <f t="shared" si="46"/>
        <v>0</v>
      </c>
      <c r="R86" s="158">
        <f t="shared" si="46"/>
        <v>0</v>
      </c>
      <c r="S86" s="231"/>
      <c r="T86" s="158">
        <f>SUM(T87)</f>
        <v>0</v>
      </c>
      <c r="U86" s="158">
        <f t="shared" ref="U86:X86" si="47">SUM(U87)</f>
        <v>0</v>
      </c>
      <c r="V86" s="158">
        <f t="shared" si="47"/>
        <v>0</v>
      </c>
      <c r="W86" s="158">
        <f t="shared" si="47"/>
        <v>0</v>
      </c>
      <c r="X86" s="158">
        <f t="shared" si="47"/>
        <v>0</v>
      </c>
    </row>
    <row r="87" spans="1:58">
      <c r="B87" s="33"/>
      <c r="C87" s="276"/>
      <c r="D87" s="69" t="s">
        <v>16</v>
      </c>
      <c r="E87" s="87" t="s">
        <v>166</v>
      </c>
      <c r="F87" s="95">
        <v>3000</v>
      </c>
      <c r="G87" s="99">
        <v>3000</v>
      </c>
      <c r="H87" s="104">
        <f>G87/F87</f>
        <v>1</v>
      </c>
      <c r="I87" s="108">
        <v>3000</v>
      </c>
      <c r="J87" s="141">
        <v>3000</v>
      </c>
      <c r="K87" s="104">
        <f>J87/I87</f>
        <v>1</v>
      </c>
      <c r="L87" s="144"/>
      <c r="M87" s="161"/>
      <c r="N87" s="161"/>
      <c r="O87" s="62"/>
      <c r="P87" s="161"/>
      <c r="Q87" s="125"/>
      <c r="R87" s="144"/>
      <c r="S87" s="232"/>
      <c r="T87" s="144"/>
      <c r="U87" s="161"/>
      <c r="V87" s="161"/>
      <c r="W87" s="49"/>
      <c r="X87" s="161"/>
    </row>
    <row r="88" spans="1:58" s="6" customFormat="1">
      <c r="A88" s="224"/>
      <c r="B88" s="32"/>
      <c r="C88" s="32">
        <v>75095</v>
      </c>
      <c r="D88" s="66"/>
      <c r="E88" s="77" t="s">
        <v>64</v>
      </c>
      <c r="F88" s="94">
        <f>SUM(I88+Q88)</f>
        <v>1506333</v>
      </c>
      <c r="G88" s="98">
        <f t="shared" ref="G88" si="48">SUM(J88+R88)</f>
        <v>22677.95</v>
      </c>
      <c r="H88" s="103">
        <f t="shared" ref="H88:H90" si="49">SUM(G88/F88)</f>
        <v>1.5055070824313083E-2</v>
      </c>
      <c r="I88" s="107">
        <f>SUM(I89:I90)</f>
        <v>2522</v>
      </c>
      <c r="J88" s="140">
        <f>SUM(J89:J90)</f>
        <v>2521.5</v>
      </c>
      <c r="K88" s="103">
        <f t="shared" ref="K88" si="50">SUM(J88/I88)</f>
        <v>0.99980174464710547</v>
      </c>
      <c r="L88" s="140">
        <f>SUM(L90:L99)</f>
        <v>0</v>
      </c>
      <c r="M88" s="160">
        <f>SUM(M90:M99)</f>
        <v>0</v>
      </c>
      <c r="N88" s="160">
        <f>SUM(N90)</f>
        <v>0</v>
      </c>
      <c r="O88" s="160">
        <f>SUM(O90)</f>
        <v>0</v>
      </c>
      <c r="P88" s="160">
        <f>SUM(P90:P99)</f>
        <v>0</v>
      </c>
      <c r="Q88" s="124">
        <f>SUM(Q90)</f>
        <v>1503811</v>
      </c>
      <c r="R88" s="140">
        <f>SUM(R90)</f>
        <v>20156.45</v>
      </c>
      <c r="S88" s="231">
        <f t="shared" si="14"/>
        <v>1.3403579306176109E-2</v>
      </c>
      <c r="T88" s="140">
        <f>SUM(T90:T99)</f>
        <v>20156.45</v>
      </c>
      <c r="U88" s="160">
        <f>SUM(U90:U99)</f>
        <v>0</v>
      </c>
      <c r="V88" s="160">
        <f>SUM(V90)</f>
        <v>0</v>
      </c>
      <c r="W88" s="48">
        <f>SUM(W90:W99)</f>
        <v>0</v>
      </c>
      <c r="X88" s="160">
        <f>SUM(X90:X99)</f>
        <v>0</v>
      </c>
      <c r="Y88" s="324"/>
      <c r="Z88" s="324"/>
      <c r="AA88" s="324"/>
      <c r="AB88" s="324"/>
      <c r="AC88" s="324"/>
      <c r="AD88" s="324"/>
      <c r="AE88" s="324"/>
      <c r="AF88" s="324"/>
      <c r="AG88" s="324"/>
      <c r="AH88" s="324"/>
      <c r="AI88" s="324"/>
      <c r="AJ88" s="324"/>
      <c r="AK88" s="324"/>
      <c r="AL88" s="324"/>
      <c r="AM88" s="324"/>
      <c r="AN88" s="324"/>
      <c r="AO88" s="324"/>
      <c r="AP88" s="324"/>
      <c r="AQ88" s="324"/>
      <c r="AR88" s="324"/>
      <c r="AS88" s="324"/>
      <c r="AT88" s="324"/>
      <c r="AU88" s="324"/>
      <c r="AV88" s="324"/>
      <c r="AW88" s="324"/>
      <c r="AX88" s="324"/>
      <c r="AY88" s="324"/>
      <c r="AZ88" s="324"/>
      <c r="BA88" s="324"/>
      <c r="BB88" s="324"/>
      <c r="BC88" s="324"/>
      <c r="BD88" s="324"/>
      <c r="BE88" s="324"/>
      <c r="BF88" s="324"/>
    </row>
    <row r="89" spans="1:58" s="6" customFormat="1">
      <c r="A89" s="224"/>
      <c r="B89" s="254"/>
      <c r="C89" s="254"/>
      <c r="D89" s="283" t="s">
        <v>7</v>
      </c>
      <c r="E89" s="78" t="s">
        <v>8</v>
      </c>
      <c r="F89" s="95">
        <v>2522</v>
      </c>
      <c r="G89" s="99">
        <v>2521.5</v>
      </c>
      <c r="H89" s="104">
        <f>G89/F89</f>
        <v>0.99980174464710547</v>
      </c>
      <c r="I89" s="286">
        <v>2522</v>
      </c>
      <c r="J89" s="287">
        <v>2521.5</v>
      </c>
      <c r="K89" s="288">
        <f>J89/I89</f>
        <v>0.99980174464710547</v>
      </c>
      <c r="L89" s="264"/>
      <c r="M89" s="264"/>
      <c r="N89" s="265"/>
      <c r="O89" s="284"/>
      <c r="P89" s="293"/>
      <c r="Q89" s="285"/>
      <c r="R89" s="264"/>
      <c r="S89" s="275"/>
      <c r="T89" s="264"/>
      <c r="U89" s="265"/>
      <c r="V89" s="265"/>
      <c r="W89" s="266"/>
      <c r="X89" s="265"/>
      <c r="Y89" s="324"/>
      <c r="Z89" s="324"/>
      <c r="AA89" s="324"/>
      <c r="AB89" s="324"/>
      <c r="AC89" s="324"/>
      <c r="AD89" s="324"/>
      <c r="AE89" s="324"/>
      <c r="AF89" s="324"/>
      <c r="AG89" s="324"/>
      <c r="AH89" s="324"/>
      <c r="AI89" s="324"/>
      <c r="AJ89" s="324"/>
      <c r="AK89" s="324"/>
      <c r="AL89" s="324"/>
      <c r="AM89" s="324"/>
      <c r="AN89" s="324"/>
      <c r="AO89" s="324"/>
      <c r="AP89" s="324"/>
      <c r="AQ89" s="324"/>
      <c r="AR89" s="324"/>
      <c r="AS89" s="324"/>
      <c r="AT89" s="324"/>
      <c r="AU89" s="324"/>
      <c r="AV89" s="324"/>
      <c r="AW89" s="324"/>
      <c r="AX89" s="324"/>
      <c r="AY89" s="324"/>
      <c r="AZ89" s="324"/>
      <c r="BA89" s="324"/>
      <c r="BB89" s="324"/>
      <c r="BC89" s="324"/>
      <c r="BD89" s="324"/>
      <c r="BE89" s="324"/>
      <c r="BF89" s="324"/>
    </row>
    <row r="90" spans="1:58">
      <c r="B90" s="33"/>
      <c r="C90" s="33"/>
      <c r="D90" s="69" t="s">
        <v>160</v>
      </c>
      <c r="E90" s="81" t="s">
        <v>106</v>
      </c>
      <c r="F90" s="95">
        <v>1503811</v>
      </c>
      <c r="G90" s="99">
        <v>20156.45</v>
      </c>
      <c r="H90" s="104">
        <f t="shared" si="49"/>
        <v>1.3403579306176109E-2</v>
      </c>
      <c r="I90" s="108"/>
      <c r="J90" s="141"/>
      <c r="K90" s="288"/>
      <c r="L90" s="144"/>
      <c r="M90" s="144"/>
      <c r="N90" s="161"/>
      <c r="O90" s="243"/>
      <c r="P90" s="294"/>
      <c r="Q90" s="244">
        <v>1503811</v>
      </c>
      <c r="R90" s="144">
        <v>20156.45</v>
      </c>
      <c r="S90" s="104">
        <f t="shared" ref="S90" si="51">SUM(R90/Q90)</f>
        <v>1.3403579306176109E-2</v>
      </c>
      <c r="T90" s="144">
        <v>20156.45</v>
      </c>
      <c r="U90" s="161"/>
      <c r="V90" s="161"/>
      <c r="W90" s="49"/>
      <c r="X90" s="161"/>
    </row>
    <row r="91" spans="1:58" s="5" customFormat="1" hidden="1">
      <c r="A91" s="9"/>
      <c r="B91" s="35">
        <v>751</v>
      </c>
      <c r="C91" s="35"/>
      <c r="D91" s="70"/>
      <c r="E91" s="80" t="s">
        <v>206</v>
      </c>
      <c r="F91" s="96">
        <f>SUM(I91+Q91)</f>
        <v>0</v>
      </c>
      <c r="G91" s="100">
        <f>SUM(J91+R91)</f>
        <v>0</v>
      </c>
      <c r="H91" s="105" t="e">
        <f t="shared" ref="H91:H98" si="52">SUM(G91/F91)</f>
        <v>#DIV/0!</v>
      </c>
      <c r="I91" s="96">
        <f>SUM(I92)</f>
        <v>0</v>
      </c>
      <c r="J91" s="100">
        <f>SUM(J92)</f>
        <v>0</v>
      </c>
      <c r="K91" s="105" t="e">
        <f>SUM(J91/I91)</f>
        <v>#DIV/0!</v>
      </c>
      <c r="L91" s="100">
        <f>SUM(L95+L97)</f>
        <v>0</v>
      </c>
      <c r="M91" s="100">
        <f t="shared" ref="M91:Q91" si="53">SUM(M95+M97)</f>
        <v>0</v>
      </c>
      <c r="N91" s="100">
        <f>SUM(N92)</f>
        <v>0</v>
      </c>
      <c r="O91" s="100">
        <f>SUM(O95+O97)</f>
        <v>0</v>
      </c>
      <c r="P91" s="100">
        <f t="shared" si="53"/>
        <v>0</v>
      </c>
      <c r="Q91" s="100">
        <f t="shared" si="53"/>
        <v>0</v>
      </c>
      <c r="R91" s="100">
        <f>SUM(R95+R97+R101)</f>
        <v>0</v>
      </c>
      <c r="S91" s="233" t="e">
        <f>SUM(R91/Q91)</f>
        <v>#DIV/0!</v>
      </c>
      <c r="T91" s="100">
        <f>SUM(T95+T97+T101)</f>
        <v>0</v>
      </c>
      <c r="U91" s="162">
        <f>SUM(U95+U97+U101)</f>
        <v>0</v>
      </c>
      <c r="V91" s="162">
        <f>SUM(V92+V928)</f>
        <v>0</v>
      </c>
      <c r="W91" s="50">
        <f>SUM(W95+W97+W101)</f>
        <v>0</v>
      </c>
      <c r="X91" s="162">
        <f>SUM(X95+X97+X101)</f>
        <v>0</v>
      </c>
      <c r="Y91" s="323"/>
      <c r="Z91" s="323"/>
      <c r="AA91" s="323"/>
      <c r="AB91" s="323"/>
      <c r="AC91" s="323"/>
      <c r="AD91" s="323"/>
      <c r="AE91" s="323"/>
      <c r="AF91" s="323"/>
      <c r="AG91" s="323"/>
      <c r="AH91" s="323"/>
      <c r="AI91" s="323"/>
      <c r="AJ91" s="323"/>
      <c r="AK91" s="323"/>
      <c r="AL91" s="323"/>
      <c r="AM91" s="323"/>
      <c r="AN91" s="323"/>
      <c r="AO91" s="323"/>
      <c r="AP91" s="323"/>
      <c r="AQ91" s="323"/>
      <c r="AR91" s="323"/>
      <c r="AS91" s="323"/>
      <c r="AT91" s="323"/>
      <c r="AU91" s="323"/>
      <c r="AV91" s="323"/>
      <c r="AW91" s="323"/>
      <c r="AX91" s="323"/>
      <c r="AY91" s="323"/>
      <c r="AZ91" s="323"/>
      <c r="BA91" s="323"/>
      <c r="BB91" s="323"/>
      <c r="BC91" s="323"/>
      <c r="BD91" s="323"/>
      <c r="BE91" s="323"/>
      <c r="BF91" s="323"/>
    </row>
    <row r="92" spans="1:58" s="5" customFormat="1" hidden="1">
      <c r="A92" s="9"/>
      <c r="B92" s="32"/>
      <c r="C92" s="32">
        <v>75109</v>
      </c>
      <c r="D92" s="66"/>
      <c r="E92" s="77" t="s">
        <v>207</v>
      </c>
      <c r="F92" s="94">
        <f t="shared" ref="F92" si="54">SUM(I92+Q92)</f>
        <v>0</v>
      </c>
      <c r="G92" s="98">
        <f t="shared" ref="G92" si="55">SUM(J92+R92)</f>
        <v>0</v>
      </c>
      <c r="H92" s="103" t="e">
        <f t="shared" ref="H92:H94" si="56">SUM(G92/F92)</f>
        <v>#DIV/0!</v>
      </c>
      <c r="I92" s="107">
        <f>SUM(I93)</f>
        <v>0</v>
      </c>
      <c r="J92" s="140">
        <f>SUM(J93)</f>
        <v>0</v>
      </c>
      <c r="K92" s="103" t="e">
        <f t="shared" ref="K92:K93" si="57">SUM(J92/I92)</f>
        <v>#DIV/0!</v>
      </c>
      <c r="L92" s="140">
        <f t="shared" ref="L92:X95" si="58">SUM(L93)</f>
        <v>0</v>
      </c>
      <c r="M92" s="160">
        <f t="shared" si="58"/>
        <v>0</v>
      </c>
      <c r="N92" s="160">
        <f t="shared" si="58"/>
        <v>0</v>
      </c>
      <c r="O92" s="48">
        <f t="shared" si="58"/>
        <v>0</v>
      </c>
      <c r="P92" s="160">
        <f t="shared" si="58"/>
        <v>0</v>
      </c>
      <c r="Q92" s="124">
        <f t="shared" si="58"/>
        <v>0</v>
      </c>
      <c r="R92" s="140">
        <f t="shared" si="58"/>
        <v>0</v>
      </c>
      <c r="S92" s="231"/>
      <c r="T92" s="140">
        <f t="shared" si="58"/>
        <v>0</v>
      </c>
      <c r="U92" s="160">
        <f t="shared" si="58"/>
        <v>0</v>
      </c>
      <c r="V92" s="160">
        <f t="shared" si="58"/>
        <v>0</v>
      </c>
      <c r="W92" s="48">
        <f t="shared" si="58"/>
        <v>0</v>
      </c>
      <c r="X92" s="160">
        <f t="shared" si="58"/>
        <v>0</v>
      </c>
      <c r="Y92" s="323"/>
      <c r="Z92" s="323"/>
      <c r="AA92" s="323"/>
      <c r="AB92" s="323"/>
      <c r="AC92" s="323"/>
      <c r="AD92" s="323"/>
      <c r="AE92" s="323"/>
      <c r="AF92" s="323"/>
      <c r="AG92" s="323"/>
      <c r="AH92" s="323"/>
      <c r="AI92" s="323"/>
      <c r="AJ92" s="323"/>
      <c r="AK92" s="323"/>
      <c r="AL92" s="323"/>
      <c r="AM92" s="323"/>
      <c r="AN92" s="323"/>
      <c r="AO92" s="323"/>
      <c r="AP92" s="323"/>
      <c r="AQ92" s="323"/>
      <c r="AR92" s="323"/>
      <c r="AS92" s="323"/>
      <c r="AT92" s="323"/>
      <c r="AU92" s="323"/>
      <c r="AV92" s="323"/>
      <c r="AW92" s="323"/>
      <c r="AX92" s="323"/>
      <c r="AY92" s="323"/>
      <c r="AZ92" s="323"/>
      <c r="BA92" s="323"/>
      <c r="BB92" s="323"/>
      <c r="BC92" s="323"/>
      <c r="BD92" s="323"/>
      <c r="BE92" s="323"/>
      <c r="BF92" s="323"/>
    </row>
    <row r="93" spans="1:58" s="5" customFormat="1" hidden="1">
      <c r="A93" s="9"/>
      <c r="B93" s="33"/>
      <c r="C93" s="33"/>
      <c r="D93" s="69" t="s">
        <v>27</v>
      </c>
      <c r="E93" s="81" t="s">
        <v>135</v>
      </c>
      <c r="F93" s="95"/>
      <c r="G93" s="99"/>
      <c r="H93" s="104" t="e">
        <f t="shared" si="56"/>
        <v>#DIV/0!</v>
      </c>
      <c r="I93" s="108"/>
      <c r="J93" s="141"/>
      <c r="K93" s="104" t="e">
        <f t="shared" si="57"/>
        <v>#DIV/0!</v>
      </c>
      <c r="L93" s="144"/>
      <c r="M93" s="161"/>
      <c r="N93" s="164"/>
      <c r="O93" s="49"/>
      <c r="P93" s="161"/>
      <c r="Q93" s="125"/>
      <c r="R93" s="144"/>
      <c r="S93" s="232"/>
      <c r="T93" s="144"/>
      <c r="U93" s="161"/>
      <c r="V93" s="161"/>
      <c r="W93" s="49"/>
      <c r="X93" s="161"/>
      <c r="Y93" s="323"/>
      <c r="Z93" s="323"/>
      <c r="AA93" s="323"/>
      <c r="AB93" s="323"/>
      <c r="AC93" s="323"/>
      <c r="AD93" s="323"/>
      <c r="AE93" s="323"/>
      <c r="AF93" s="323"/>
      <c r="AG93" s="323"/>
      <c r="AH93" s="323"/>
      <c r="AI93" s="323"/>
      <c r="AJ93" s="323"/>
      <c r="AK93" s="323"/>
      <c r="AL93" s="323"/>
      <c r="AM93" s="323"/>
      <c r="AN93" s="323"/>
      <c r="AO93" s="323"/>
      <c r="AP93" s="323"/>
      <c r="AQ93" s="323"/>
      <c r="AR93" s="323"/>
      <c r="AS93" s="323"/>
      <c r="AT93" s="323"/>
      <c r="AU93" s="323"/>
      <c r="AV93" s="323"/>
      <c r="AW93" s="323"/>
      <c r="AX93" s="323"/>
      <c r="AY93" s="323"/>
      <c r="AZ93" s="323"/>
      <c r="BA93" s="323"/>
      <c r="BB93" s="323"/>
      <c r="BC93" s="323"/>
      <c r="BD93" s="323"/>
      <c r="BE93" s="323"/>
      <c r="BF93" s="323"/>
    </row>
    <row r="94" spans="1:58" s="5" customFormat="1">
      <c r="A94" s="9"/>
      <c r="B94" s="35">
        <v>752</v>
      </c>
      <c r="C94" s="35"/>
      <c r="D94" s="70"/>
      <c r="E94" s="80" t="s">
        <v>214</v>
      </c>
      <c r="F94" s="96">
        <f>SUM(I94+Q94)</f>
        <v>45703</v>
      </c>
      <c r="G94" s="100">
        <f>SUM(J94+R94)</f>
        <v>0</v>
      </c>
      <c r="H94" s="105">
        <f t="shared" si="56"/>
        <v>0</v>
      </c>
      <c r="I94" s="96">
        <f>SUM(I95+I97)</f>
        <v>45703</v>
      </c>
      <c r="J94" s="100">
        <f t="shared" ref="J94:N94" si="59">SUM(J95+J97)</f>
        <v>0</v>
      </c>
      <c r="K94" s="105">
        <f>SUM(J94/I94)</f>
        <v>0</v>
      </c>
      <c r="L94" s="100">
        <f>SUM(L98+L100)</f>
        <v>0</v>
      </c>
      <c r="M94" s="100">
        <f t="shared" ref="M94" si="60">SUM(M98+M100)</f>
        <v>0</v>
      </c>
      <c r="N94" s="100">
        <f t="shared" si="59"/>
        <v>0</v>
      </c>
      <c r="O94" s="100">
        <f>SUM(O95+O97)</f>
        <v>0</v>
      </c>
      <c r="P94" s="100">
        <f t="shared" ref="P94:U94" si="61">SUM(P95+P97)</f>
        <v>0</v>
      </c>
      <c r="Q94" s="100">
        <f t="shared" si="61"/>
        <v>0</v>
      </c>
      <c r="R94" s="100">
        <f t="shared" si="61"/>
        <v>0</v>
      </c>
      <c r="S94" s="100">
        <f t="shared" si="61"/>
        <v>0</v>
      </c>
      <c r="T94" s="100">
        <f t="shared" si="61"/>
        <v>0</v>
      </c>
      <c r="U94" s="100">
        <f t="shared" si="61"/>
        <v>0</v>
      </c>
      <c r="V94" s="100">
        <f>SUM(V95+V97)</f>
        <v>0</v>
      </c>
      <c r="W94" s="50">
        <f>SUM(W98+W100+W104)</f>
        <v>0</v>
      </c>
      <c r="X94" s="162">
        <f>SUM(X98+X100+X104)</f>
        <v>0</v>
      </c>
      <c r="Y94" s="323"/>
      <c r="Z94" s="323"/>
      <c r="AA94" s="323"/>
      <c r="AB94" s="323"/>
      <c r="AC94" s="323"/>
      <c r="AD94" s="323"/>
      <c r="AE94" s="323"/>
      <c r="AF94" s="323"/>
      <c r="AG94" s="323"/>
      <c r="AH94" s="323"/>
      <c r="AI94" s="323"/>
      <c r="AJ94" s="323"/>
      <c r="AK94" s="323"/>
      <c r="AL94" s="323"/>
      <c r="AM94" s="323"/>
      <c r="AN94" s="323"/>
      <c r="AO94" s="323"/>
      <c r="AP94" s="323"/>
      <c r="AQ94" s="323"/>
      <c r="AR94" s="323"/>
      <c r="AS94" s="323"/>
      <c r="AT94" s="323"/>
      <c r="AU94" s="323"/>
      <c r="AV94" s="323"/>
      <c r="AW94" s="323"/>
      <c r="AX94" s="323"/>
      <c r="AY94" s="323"/>
      <c r="AZ94" s="323"/>
      <c r="BA94" s="323"/>
      <c r="BB94" s="323"/>
      <c r="BC94" s="323"/>
      <c r="BD94" s="323"/>
      <c r="BE94" s="323"/>
      <c r="BF94" s="323"/>
    </row>
    <row r="95" spans="1:58" s="6" customFormat="1" hidden="1">
      <c r="A95" s="224"/>
      <c r="B95" s="32"/>
      <c r="C95" s="32">
        <v>75212</v>
      </c>
      <c r="D95" s="66"/>
      <c r="E95" s="77" t="s">
        <v>192</v>
      </c>
      <c r="F95" s="94">
        <f t="shared" ref="F95:F97" si="62">SUM(I95+Q95)</f>
        <v>0</v>
      </c>
      <c r="G95" s="98">
        <f t="shared" ref="G95:G97" si="63">SUM(J95+R95)</f>
        <v>0</v>
      </c>
      <c r="H95" s="103" t="e">
        <f t="shared" si="52"/>
        <v>#DIV/0!</v>
      </c>
      <c r="I95" s="107">
        <f>SUM(I96)</f>
        <v>0</v>
      </c>
      <c r="J95" s="140">
        <f>SUM(J96)</f>
        <v>0</v>
      </c>
      <c r="K95" s="103" t="e">
        <f t="shared" ref="K95:K98" si="64">SUM(J95/I95)</f>
        <v>#DIV/0!</v>
      </c>
      <c r="L95" s="140">
        <f t="shared" si="58"/>
        <v>0</v>
      </c>
      <c r="M95" s="160">
        <f t="shared" si="58"/>
        <v>0</v>
      </c>
      <c r="N95" s="160">
        <f t="shared" si="58"/>
        <v>0</v>
      </c>
      <c r="O95" s="48">
        <f t="shared" si="58"/>
        <v>0</v>
      </c>
      <c r="P95" s="160">
        <f t="shared" si="58"/>
        <v>0</v>
      </c>
      <c r="Q95" s="124">
        <f t="shared" si="58"/>
        <v>0</v>
      </c>
      <c r="R95" s="140">
        <f t="shared" si="58"/>
        <v>0</v>
      </c>
      <c r="S95" s="231"/>
      <c r="T95" s="140">
        <f t="shared" si="58"/>
        <v>0</v>
      </c>
      <c r="U95" s="160">
        <f t="shared" si="58"/>
        <v>0</v>
      </c>
      <c r="V95" s="160">
        <f t="shared" si="58"/>
        <v>0</v>
      </c>
      <c r="W95" s="48">
        <f t="shared" si="58"/>
        <v>0</v>
      </c>
      <c r="X95" s="160">
        <f t="shared" si="58"/>
        <v>0</v>
      </c>
      <c r="Y95" s="324"/>
      <c r="Z95" s="324"/>
      <c r="AA95" s="324"/>
      <c r="AB95" s="324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324"/>
      <c r="AV95" s="324"/>
      <c r="AW95" s="324"/>
      <c r="AX95" s="324"/>
      <c r="AY95" s="324"/>
      <c r="AZ95" s="324"/>
      <c r="BA95" s="324"/>
      <c r="BB95" s="324"/>
      <c r="BC95" s="324"/>
      <c r="BD95" s="324"/>
      <c r="BE95" s="324"/>
      <c r="BF95" s="324"/>
    </row>
    <row r="96" spans="1:58" hidden="1">
      <c r="B96" s="33"/>
      <c r="C96" s="33"/>
      <c r="D96" s="69" t="s">
        <v>27</v>
      </c>
      <c r="E96" s="81" t="s">
        <v>135</v>
      </c>
      <c r="F96" s="95"/>
      <c r="G96" s="99"/>
      <c r="H96" s="104" t="e">
        <f t="shared" si="52"/>
        <v>#DIV/0!</v>
      </c>
      <c r="I96" s="108"/>
      <c r="J96" s="141"/>
      <c r="K96" s="104" t="e">
        <f t="shared" si="64"/>
        <v>#DIV/0!</v>
      </c>
      <c r="L96" s="144"/>
      <c r="M96" s="161"/>
      <c r="N96" s="164"/>
      <c r="O96" s="49"/>
      <c r="P96" s="161"/>
      <c r="Q96" s="125"/>
      <c r="R96" s="144"/>
      <c r="S96" s="232"/>
      <c r="T96" s="144"/>
      <c r="U96" s="161"/>
      <c r="V96" s="161"/>
      <c r="W96" s="49"/>
      <c r="X96" s="161"/>
    </row>
    <row r="97" spans="1:58" s="6" customFormat="1">
      <c r="A97" s="224"/>
      <c r="B97" s="32"/>
      <c r="C97" s="32">
        <v>75295</v>
      </c>
      <c r="D97" s="66"/>
      <c r="E97" s="77" t="s">
        <v>64</v>
      </c>
      <c r="F97" s="94">
        <f t="shared" si="62"/>
        <v>45703</v>
      </c>
      <c r="G97" s="98">
        <f t="shared" si="63"/>
        <v>0</v>
      </c>
      <c r="H97" s="103">
        <f t="shared" si="52"/>
        <v>0</v>
      </c>
      <c r="I97" s="107">
        <f>SUM(I98)</f>
        <v>45703</v>
      </c>
      <c r="J97" s="140">
        <f>SUM(J98)</f>
        <v>0</v>
      </c>
      <c r="K97" s="103">
        <f t="shared" si="64"/>
        <v>0</v>
      </c>
      <c r="L97" s="140">
        <f>SUM(L98:L100)</f>
        <v>0</v>
      </c>
      <c r="M97" s="160">
        <f>SUM(M98:M100)</f>
        <v>0</v>
      </c>
      <c r="N97" s="160">
        <f>SUM(N98)</f>
        <v>0</v>
      </c>
      <c r="O97" s="160">
        <f t="shared" ref="O97:Q97" si="65">SUM(O98)</f>
        <v>0</v>
      </c>
      <c r="P97" s="160">
        <f t="shared" si="65"/>
        <v>0</v>
      </c>
      <c r="Q97" s="160">
        <f t="shared" si="65"/>
        <v>0</v>
      </c>
      <c r="R97" s="140">
        <f>SUM(R98)</f>
        <v>0</v>
      </c>
      <c r="S97" s="231"/>
      <c r="T97" s="140">
        <f>SUM(T98:T100)</f>
        <v>0</v>
      </c>
      <c r="U97" s="160">
        <f>SUM(U98:U100)</f>
        <v>0</v>
      </c>
      <c r="V97" s="160">
        <f>SUM(V98)</f>
        <v>0</v>
      </c>
      <c r="W97" s="48">
        <f>SUM(W98:W100)</f>
        <v>0</v>
      </c>
      <c r="X97" s="160">
        <f>SUM(X98:X100)</f>
        <v>0</v>
      </c>
      <c r="Y97" s="324"/>
      <c r="Z97" s="324"/>
      <c r="AA97" s="324"/>
      <c r="AB97" s="324"/>
      <c r="AC97" s="324"/>
      <c r="AD97" s="324"/>
      <c r="AE97" s="324"/>
      <c r="AF97" s="324"/>
      <c r="AG97" s="324"/>
      <c r="AH97" s="324"/>
      <c r="AI97" s="324"/>
      <c r="AJ97" s="324"/>
      <c r="AK97" s="324"/>
      <c r="AL97" s="324"/>
      <c r="AM97" s="324"/>
      <c r="AN97" s="324"/>
      <c r="AO97" s="324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24"/>
      <c r="BB97" s="324"/>
      <c r="BC97" s="324"/>
      <c r="BD97" s="324"/>
      <c r="BE97" s="324"/>
      <c r="BF97" s="324"/>
    </row>
    <row r="98" spans="1:58">
      <c r="B98" s="33"/>
      <c r="C98" s="33"/>
      <c r="D98" s="69" t="s">
        <v>27</v>
      </c>
      <c r="E98" s="81" t="s">
        <v>135</v>
      </c>
      <c r="F98" s="95">
        <v>45703</v>
      </c>
      <c r="G98" s="99">
        <v>0</v>
      </c>
      <c r="H98" s="104">
        <f t="shared" si="52"/>
        <v>0</v>
      </c>
      <c r="I98" s="114">
        <v>45703</v>
      </c>
      <c r="J98" s="145">
        <v>0</v>
      </c>
      <c r="K98" s="104">
        <f t="shared" si="64"/>
        <v>0</v>
      </c>
      <c r="L98" s="144"/>
      <c r="M98" s="161"/>
      <c r="N98" s="161"/>
      <c r="O98" s="49"/>
      <c r="P98" s="161"/>
      <c r="Q98" s="125"/>
      <c r="R98" s="144"/>
      <c r="S98" s="232"/>
      <c r="T98" s="144"/>
      <c r="U98" s="161"/>
      <c r="V98" s="161"/>
      <c r="W98" s="49"/>
      <c r="X98" s="161"/>
    </row>
    <row r="99" spans="1:58" s="5" customFormat="1">
      <c r="A99" s="9"/>
      <c r="B99" s="35">
        <v>754</v>
      </c>
      <c r="C99" s="35"/>
      <c r="D99" s="70"/>
      <c r="E99" s="80" t="s">
        <v>36</v>
      </c>
      <c r="F99" s="96">
        <f>SUM(I99+Q99)</f>
        <v>6063518</v>
      </c>
      <c r="G99" s="100">
        <f>SUM(J99+R99)</f>
        <v>3508932.19</v>
      </c>
      <c r="H99" s="105">
        <f t="shared" si="8"/>
        <v>0.57869576539560041</v>
      </c>
      <c r="I99" s="96">
        <f>SUM(I100+I105+I107+I109)</f>
        <v>6063518</v>
      </c>
      <c r="J99" s="100">
        <f>SUM(J100+J105+J107+J109)</f>
        <v>3508932.19</v>
      </c>
      <c r="K99" s="105">
        <f t="shared" si="9"/>
        <v>0.57869576539560041</v>
      </c>
      <c r="L99" s="100">
        <f>SUM(L100+L109)</f>
        <v>0</v>
      </c>
      <c r="M99" s="100">
        <f t="shared" ref="M99:R99" si="66">SUM(M100+M109)</f>
        <v>0</v>
      </c>
      <c r="N99" s="100">
        <f>SUM(N100+N105+N107+N109)</f>
        <v>3455678</v>
      </c>
      <c r="O99" s="100">
        <f t="shared" ref="O99:P99" si="67">SUM(O100+O105+O107+O109)</f>
        <v>0</v>
      </c>
      <c r="P99" s="100">
        <f t="shared" si="67"/>
        <v>0</v>
      </c>
      <c r="Q99" s="96">
        <f t="shared" si="66"/>
        <v>0</v>
      </c>
      <c r="R99" s="100">
        <f t="shared" si="66"/>
        <v>0</v>
      </c>
      <c r="S99" s="233" t="e">
        <f>SUM(R99/Q99)</f>
        <v>#DIV/0!</v>
      </c>
      <c r="T99" s="100">
        <f>SUM(T100+T109)</f>
        <v>0</v>
      </c>
      <c r="U99" s="162">
        <f t="shared" ref="U99:X99" si="68">SUM(U100+U109)</f>
        <v>0</v>
      </c>
      <c r="V99" s="162">
        <f t="shared" si="68"/>
        <v>0</v>
      </c>
      <c r="W99" s="162">
        <f t="shared" si="68"/>
        <v>0</v>
      </c>
      <c r="X99" s="162">
        <f t="shared" si="68"/>
        <v>0</v>
      </c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AP99" s="323"/>
      <c r="AQ99" s="323"/>
      <c r="AR99" s="323"/>
      <c r="AS99" s="323"/>
      <c r="AT99" s="323"/>
      <c r="AU99" s="323"/>
      <c r="AV99" s="323"/>
      <c r="AW99" s="323"/>
      <c r="AX99" s="323"/>
      <c r="AY99" s="323"/>
      <c r="AZ99" s="323"/>
      <c r="BA99" s="323"/>
      <c r="BB99" s="323"/>
      <c r="BC99" s="323"/>
      <c r="BD99" s="323"/>
      <c r="BE99" s="323"/>
      <c r="BF99" s="323"/>
    </row>
    <row r="100" spans="1:58" s="6" customFormat="1">
      <c r="A100" s="224"/>
      <c r="B100" s="32"/>
      <c r="C100" s="32">
        <v>75411</v>
      </c>
      <c r="D100" s="66"/>
      <c r="E100" s="77" t="s">
        <v>138</v>
      </c>
      <c r="F100" s="94">
        <f t="shared" si="41"/>
        <v>5998768</v>
      </c>
      <c r="G100" s="98">
        <f t="shared" si="42"/>
        <v>3444182.19</v>
      </c>
      <c r="H100" s="103">
        <f t="shared" si="8"/>
        <v>0.57414825677539116</v>
      </c>
      <c r="I100" s="107">
        <f>SUM(I101:I104)</f>
        <v>5998768</v>
      </c>
      <c r="J100" s="140">
        <f>SUM(J101:J104)</f>
        <v>3444182.19</v>
      </c>
      <c r="K100" s="103">
        <f t="shared" si="9"/>
        <v>0.57414825677539116</v>
      </c>
      <c r="L100" s="140">
        <f t="shared" ref="L100:R100" si="69">SUM(L101:L104)</f>
        <v>0</v>
      </c>
      <c r="M100" s="160">
        <f t="shared" si="69"/>
        <v>0</v>
      </c>
      <c r="N100" s="160">
        <f t="shared" si="69"/>
        <v>3443678</v>
      </c>
      <c r="O100" s="48">
        <f t="shared" si="69"/>
        <v>0</v>
      </c>
      <c r="P100" s="160">
        <f t="shared" si="69"/>
        <v>0</v>
      </c>
      <c r="Q100" s="124">
        <f t="shared" si="69"/>
        <v>0</v>
      </c>
      <c r="R100" s="140">
        <f t="shared" si="69"/>
        <v>0</v>
      </c>
      <c r="S100" s="231" t="e">
        <f t="shared" si="14"/>
        <v>#DIV/0!</v>
      </c>
      <c r="T100" s="140">
        <f>SUM(T101:T104)</f>
        <v>0</v>
      </c>
      <c r="U100" s="160">
        <f>SUM(U101:U104)</f>
        <v>0</v>
      </c>
      <c r="V100" s="160">
        <f>SUM(V101:V104)</f>
        <v>0</v>
      </c>
      <c r="W100" s="48">
        <f>SUM(W101:W104)</f>
        <v>0</v>
      </c>
      <c r="X100" s="160">
        <f>SUM(X101:X104)</f>
        <v>0</v>
      </c>
      <c r="Y100" s="324"/>
      <c r="Z100" s="324"/>
      <c r="AA100" s="324"/>
      <c r="AB100" s="324"/>
      <c r="AC100" s="324"/>
      <c r="AD100" s="324"/>
      <c r="AE100" s="324"/>
      <c r="AF100" s="324"/>
      <c r="AG100" s="324"/>
      <c r="AH100" s="324"/>
      <c r="AI100" s="324"/>
      <c r="AJ100" s="324"/>
      <c r="AK100" s="324"/>
      <c r="AL100" s="324"/>
      <c r="AM100" s="324"/>
      <c r="AN100" s="324"/>
      <c r="AO100" s="324"/>
      <c r="AP100" s="324"/>
      <c r="AQ100" s="324"/>
      <c r="AR100" s="324"/>
      <c r="AS100" s="324"/>
      <c r="AT100" s="324"/>
      <c r="AU100" s="324"/>
      <c r="AV100" s="324"/>
      <c r="AW100" s="324"/>
      <c r="AX100" s="324"/>
      <c r="AY100" s="324"/>
      <c r="AZ100" s="324"/>
      <c r="BA100" s="324"/>
      <c r="BB100" s="324"/>
      <c r="BC100" s="324"/>
      <c r="BD100" s="324"/>
      <c r="BE100" s="324"/>
      <c r="BF100" s="324"/>
    </row>
    <row r="101" spans="1:58">
      <c r="B101" s="33"/>
      <c r="C101" s="33"/>
      <c r="D101" s="69" t="s">
        <v>29</v>
      </c>
      <c r="E101" s="81" t="s">
        <v>162</v>
      </c>
      <c r="F101" s="95">
        <v>0</v>
      </c>
      <c r="G101" s="99">
        <v>504.06</v>
      </c>
      <c r="H101" s="104"/>
      <c r="I101" s="111">
        <v>0</v>
      </c>
      <c r="J101" s="148">
        <v>504.06</v>
      </c>
      <c r="K101" s="104"/>
      <c r="L101" s="144"/>
      <c r="M101" s="161"/>
      <c r="N101" s="161"/>
      <c r="O101" s="49"/>
      <c r="P101" s="161"/>
      <c r="Q101" s="125"/>
      <c r="R101" s="144"/>
      <c r="S101" s="232"/>
      <c r="T101" s="144"/>
      <c r="U101" s="161"/>
      <c r="V101" s="161"/>
      <c r="W101" s="49"/>
      <c r="X101" s="161"/>
    </row>
    <row r="102" spans="1:58">
      <c r="B102" s="33"/>
      <c r="C102" s="33"/>
      <c r="D102" s="69" t="s">
        <v>27</v>
      </c>
      <c r="E102" s="81" t="s">
        <v>135</v>
      </c>
      <c r="F102" s="95">
        <v>5998768</v>
      </c>
      <c r="G102" s="99">
        <v>3443678</v>
      </c>
      <c r="H102" s="104">
        <f t="shared" ref="H102:H191" si="70">SUM(G102/F102)</f>
        <v>0.57406420785067869</v>
      </c>
      <c r="I102" s="108">
        <v>5998768</v>
      </c>
      <c r="J102" s="148">
        <v>3443678</v>
      </c>
      <c r="K102" s="104">
        <f t="shared" ref="K102:K191" si="71">SUM(J102/I102)</f>
        <v>0.57406420785067869</v>
      </c>
      <c r="L102" s="144"/>
      <c r="M102" s="161"/>
      <c r="N102" s="196">
        <v>3443678</v>
      </c>
      <c r="O102" s="49"/>
      <c r="P102" s="161"/>
      <c r="Q102" s="125"/>
      <c r="R102" s="144"/>
      <c r="S102" s="232"/>
      <c r="T102" s="144"/>
      <c r="U102" s="161"/>
      <c r="V102" s="161"/>
      <c r="W102" s="49"/>
      <c r="X102" s="161"/>
    </row>
    <row r="103" spans="1:58" ht="12" customHeight="1">
      <c r="B103" s="33"/>
      <c r="C103" s="33"/>
      <c r="D103" s="69" t="s">
        <v>25</v>
      </c>
      <c r="E103" s="81" t="s">
        <v>139</v>
      </c>
      <c r="F103" s="95">
        <v>0</v>
      </c>
      <c r="G103" s="99">
        <v>0.13</v>
      </c>
      <c r="H103" s="104"/>
      <c r="I103" s="111">
        <v>0</v>
      </c>
      <c r="J103" s="148">
        <v>0.13</v>
      </c>
      <c r="K103" s="104"/>
      <c r="L103" s="144"/>
      <c r="M103" s="161"/>
      <c r="N103" s="161"/>
      <c r="O103" s="49"/>
      <c r="P103" s="161"/>
      <c r="Q103" s="125"/>
      <c r="R103" s="144"/>
      <c r="S103" s="232"/>
      <c r="T103" s="144"/>
      <c r="U103" s="161"/>
      <c r="V103" s="161"/>
      <c r="W103" s="49"/>
      <c r="X103" s="161"/>
    </row>
    <row r="104" spans="1:58" hidden="1">
      <c r="B104" s="33"/>
      <c r="C104" s="33"/>
      <c r="D104" s="69" t="s">
        <v>37</v>
      </c>
      <c r="E104" s="81" t="s">
        <v>135</v>
      </c>
      <c r="F104" s="95"/>
      <c r="G104" s="99"/>
      <c r="H104" s="104" t="e">
        <f t="shared" si="70"/>
        <v>#DIV/0!</v>
      </c>
      <c r="I104" s="108"/>
      <c r="J104" s="148"/>
      <c r="K104" s="104"/>
      <c r="L104" s="144"/>
      <c r="M104" s="161"/>
      <c r="N104" s="161"/>
      <c r="O104" s="49"/>
      <c r="P104" s="161"/>
      <c r="Q104" s="132"/>
      <c r="R104" s="148"/>
      <c r="S104" s="232" t="e">
        <f t="shared" ref="S104:S140" si="72">SUM(R104/Q104)</f>
        <v>#DIV/0!</v>
      </c>
      <c r="T104" s="144"/>
      <c r="U104" s="161"/>
      <c r="V104" s="161"/>
      <c r="W104" s="49"/>
      <c r="X104" s="161"/>
    </row>
    <row r="105" spans="1:58" s="6" customFormat="1">
      <c r="A105" s="224"/>
      <c r="B105" s="32"/>
      <c r="C105" s="32">
        <v>75414</v>
      </c>
      <c r="D105" s="66"/>
      <c r="E105" s="77" t="s">
        <v>210</v>
      </c>
      <c r="F105" s="94">
        <f t="shared" si="41"/>
        <v>12000</v>
      </c>
      <c r="G105" s="98">
        <f t="shared" si="42"/>
        <v>12000</v>
      </c>
      <c r="H105" s="103">
        <f t="shared" si="70"/>
        <v>1</v>
      </c>
      <c r="I105" s="107">
        <f>SUM(I106)</f>
        <v>12000</v>
      </c>
      <c r="J105" s="140">
        <f>SUM(J106)</f>
        <v>12000</v>
      </c>
      <c r="K105" s="103">
        <f t="shared" ref="K105:K106" si="73">SUM(J105/I105)</f>
        <v>1</v>
      </c>
      <c r="L105" s="140">
        <f>SUM(L106:L110)</f>
        <v>0</v>
      </c>
      <c r="M105" s="160">
        <f>SUM(M106:M110)</f>
        <v>0</v>
      </c>
      <c r="N105" s="160">
        <f>SUM(N106)</f>
        <v>12000</v>
      </c>
      <c r="O105" s="160">
        <f t="shared" ref="O105:O107" si="74">SUM(O106)</f>
        <v>0</v>
      </c>
      <c r="P105" s="160">
        <f t="shared" ref="P105:P107" si="75">SUM(P106)</f>
        <v>0</v>
      </c>
      <c r="Q105" s="160">
        <f t="shared" ref="Q105:Q107" si="76">SUM(Q106)</f>
        <v>0</v>
      </c>
      <c r="R105" s="140">
        <f>SUM(R106)</f>
        <v>0</v>
      </c>
      <c r="S105" s="231"/>
      <c r="T105" s="140">
        <f>SUM(T106:T110)</f>
        <v>0</v>
      </c>
      <c r="U105" s="160">
        <f>SUM(U106:U110)</f>
        <v>0</v>
      </c>
      <c r="V105" s="160">
        <f>SUM(V106:V110)</f>
        <v>0</v>
      </c>
      <c r="W105" s="48">
        <f>SUM(W106:W110)</f>
        <v>0</v>
      </c>
      <c r="X105" s="160">
        <f>SUM(X106:X110)</f>
        <v>0</v>
      </c>
      <c r="Y105" s="324"/>
      <c r="Z105" s="324"/>
      <c r="AA105" s="324"/>
      <c r="AB105" s="324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324"/>
      <c r="AV105" s="324"/>
      <c r="AW105" s="324"/>
      <c r="AX105" s="324"/>
      <c r="AY105" s="324"/>
      <c r="AZ105" s="324"/>
      <c r="BA105" s="324"/>
      <c r="BB105" s="324"/>
      <c r="BC105" s="324"/>
      <c r="BD105" s="324"/>
      <c r="BE105" s="324"/>
      <c r="BF105" s="324"/>
    </row>
    <row r="106" spans="1:58">
      <c r="B106" s="33"/>
      <c r="C106" s="33"/>
      <c r="D106" s="69" t="s">
        <v>27</v>
      </c>
      <c r="E106" s="81" t="s">
        <v>135</v>
      </c>
      <c r="F106" s="95">
        <v>12000</v>
      </c>
      <c r="G106" s="99">
        <v>12000</v>
      </c>
      <c r="H106" s="104">
        <f t="shared" si="70"/>
        <v>1</v>
      </c>
      <c r="I106" s="114">
        <v>12000</v>
      </c>
      <c r="J106" s="145">
        <v>12000</v>
      </c>
      <c r="K106" s="104">
        <f t="shared" si="73"/>
        <v>1</v>
      </c>
      <c r="L106" s="144"/>
      <c r="M106" s="161"/>
      <c r="N106" s="161">
        <v>12000</v>
      </c>
      <c r="O106" s="49"/>
      <c r="P106" s="161"/>
      <c r="Q106" s="125"/>
      <c r="R106" s="144"/>
      <c r="S106" s="232"/>
      <c r="T106" s="144"/>
      <c r="U106" s="161"/>
      <c r="V106" s="161"/>
      <c r="W106" s="49"/>
      <c r="X106" s="161"/>
    </row>
    <row r="107" spans="1:58" hidden="1">
      <c r="B107" s="32"/>
      <c r="C107" s="32">
        <v>75478</v>
      </c>
      <c r="D107" s="66"/>
      <c r="E107" s="77" t="s">
        <v>212</v>
      </c>
      <c r="F107" s="94">
        <f t="shared" ref="F107" si="77">SUM(I107+Q107)</f>
        <v>0</v>
      </c>
      <c r="G107" s="98">
        <f t="shared" ref="G107" si="78">SUM(J107+R107)</f>
        <v>0</v>
      </c>
      <c r="H107" s="103" t="e">
        <f t="shared" ref="H107:H108" si="79">SUM(G107/F107)</f>
        <v>#DIV/0!</v>
      </c>
      <c r="I107" s="107">
        <f>SUM(I108)</f>
        <v>0</v>
      </c>
      <c r="J107" s="140">
        <f>SUM(J108)</f>
        <v>0</v>
      </c>
      <c r="K107" s="103" t="e">
        <f t="shared" ref="K107:K108" si="80">SUM(J107/I107)</f>
        <v>#DIV/0!</v>
      </c>
      <c r="L107" s="140">
        <f>SUM(L108:L114)</f>
        <v>0</v>
      </c>
      <c r="M107" s="160">
        <f>SUM(M108:M114)</f>
        <v>0</v>
      </c>
      <c r="N107" s="160">
        <f>SUM(N108)</f>
        <v>0</v>
      </c>
      <c r="O107" s="160">
        <f t="shared" si="74"/>
        <v>0</v>
      </c>
      <c r="P107" s="160">
        <f t="shared" si="75"/>
        <v>0</v>
      </c>
      <c r="Q107" s="160">
        <f t="shared" si="76"/>
        <v>0</v>
      </c>
      <c r="R107" s="140">
        <f>SUM(R108)</f>
        <v>0</v>
      </c>
      <c r="S107" s="231"/>
      <c r="T107" s="140">
        <f>SUM(T108:T114)</f>
        <v>0</v>
      </c>
      <c r="U107" s="160">
        <f>SUM(U108:U114)</f>
        <v>0</v>
      </c>
      <c r="V107" s="160">
        <f>SUM(V108:V114)</f>
        <v>0</v>
      </c>
      <c r="W107" s="48">
        <f>SUM(W108:W114)</f>
        <v>0</v>
      </c>
      <c r="X107" s="160">
        <f>SUM(X108:X114)</f>
        <v>0</v>
      </c>
    </row>
    <row r="108" spans="1:58" hidden="1">
      <c r="B108" s="33"/>
      <c r="C108" s="33"/>
      <c r="D108" s="69" t="s">
        <v>27</v>
      </c>
      <c r="E108" s="81" t="s">
        <v>135</v>
      </c>
      <c r="F108" s="95"/>
      <c r="G108" s="99"/>
      <c r="H108" s="104" t="e">
        <f t="shared" si="79"/>
        <v>#DIV/0!</v>
      </c>
      <c r="I108" s="114"/>
      <c r="J108" s="145"/>
      <c r="K108" s="104" t="e">
        <f t="shared" si="80"/>
        <v>#DIV/0!</v>
      </c>
      <c r="L108" s="144"/>
      <c r="M108" s="161"/>
      <c r="N108" s="161"/>
      <c r="O108" s="49"/>
      <c r="P108" s="161"/>
      <c r="Q108" s="125"/>
      <c r="R108" s="144"/>
      <c r="S108" s="232"/>
      <c r="T108" s="144"/>
      <c r="U108" s="161"/>
      <c r="V108" s="161"/>
      <c r="W108" s="49"/>
      <c r="X108" s="161"/>
    </row>
    <row r="109" spans="1:58" s="6" customFormat="1">
      <c r="A109" s="224"/>
      <c r="B109" s="36"/>
      <c r="C109" s="36">
        <v>75495</v>
      </c>
      <c r="D109" s="72"/>
      <c r="E109" s="83" t="s">
        <v>64</v>
      </c>
      <c r="F109" s="94">
        <f>SUM(I109+Q109)</f>
        <v>52750</v>
      </c>
      <c r="G109" s="98">
        <f t="shared" si="42"/>
        <v>52750</v>
      </c>
      <c r="H109" s="103">
        <f t="shared" si="70"/>
        <v>1</v>
      </c>
      <c r="I109" s="115">
        <f>SUM(I110:I114)</f>
        <v>52750</v>
      </c>
      <c r="J109" s="147">
        <f>SUM(J110:J114)</f>
        <v>52750</v>
      </c>
      <c r="K109" s="103">
        <f>SUM(J109/I109)</f>
        <v>1</v>
      </c>
      <c r="L109" s="147">
        <f>SUM(L110:L113)</f>
        <v>0</v>
      </c>
      <c r="M109" s="147">
        <f t="shared" ref="M109:P109" si="81">SUM(M110:M113)</f>
        <v>0</v>
      </c>
      <c r="N109" s="147">
        <f t="shared" si="81"/>
        <v>0</v>
      </c>
      <c r="O109" s="147">
        <f t="shared" si="81"/>
        <v>0</v>
      </c>
      <c r="P109" s="147">
        <f t="shared" si="81"/>
        <v>0</v>
      </c>
      <c r="Q109" s="115">
        <f>SUM(Q110:Q114)</f>
        <v>0</v>
      </c>
      <c r="R109" s="147">
        <f>SUM(R110:R114)</f>
        <v>0</v>
      </c>
      <c r="S109" s="231" t="e">
        <f t="shared" ref="S109" si="82">SUM(R109/Q109)</f>
        <v>#DIV/0!</v>
      </c>
      <c r="T109" s="147">
        <f>SUM(T110:T110)</f>
        <v>0</v>
      </c>
      <c r="U109" s="166">
        <f>SUM(U110:U110)</f>
        <v>0</v>
      </c>
      <c r="V109" s="166">
        <f>SUM(V110:V110)</f>
        <v>0</v>
      </c>
      <c r="W109" s="53">
        <f>SUM(W110:W110)</f>
        <v>0</v>
      </c>
      <c r="X109" s="166">
        <f>SUM(X110:X110)</f>
        <v>0</v>
      </c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4"/>
      <c r="AI109" s="324"/>
      <c r="AJ109" s="324"/>
      <c r="AK109" s="324"/>
      <c r="AL109" s="324"/>
      <c r="AM109" s="324"/>
      <c r="AN109" s="324"/>
      <c r="AO109" s="324"/>
      <c r="AP109" s="324"/>
      <c r="AQ109" s="324"/>
      <c r="AR109" s="324"/>
      <c r="AS109" s="324"/>
      <c r="AT109" s="324"/>
      <c r="AU109" s="324"/>
      <c r="AV109" s="324"/>
      <c r="AW109" s="324"/>
      <c r="AX109" s="324"/>
      <c r="AY109" s="324"/>
      <c r="AZ109" s="324"/>
      <c r="BA109" s="324"/>
      <c r="BB109" s="324"/>
      <c r="BC109" s="324"/>
      <c r="BD109" s="324"/>
      <c r="BE109" s="324"/>
      <c r="BF109" s="324"/>
    </row>
    <row r="110" spans="1:58" s="6" customFormat="1" hidden="1">
      <c r="A110" s="224"/>
      <c r="B110" s="33"/>
      <c r="C110" s="33"/>
      <c r="D110" s="69" t="s">
        <v>16</v>
      </c>
      <c r="E110" s="81" t="s">
        <v>184</v>
      </c>
      <c r="F110" s="95"/>
      <c r="G110" s="99"/>
      <c r="H110" s="103" t="e">
        <f t="shared" si="70"/>
        <v>#DIV/0!</v>
      </c>
      <c r="I110" s="108"/>
      <c r="J110" s="146"/>
      <c r="K110" s="103" t="e">
        <f t="shared" ref="K110:K112" si="83">SUM(J110/I110)</f>
        <v>#DIV/0!</v>
      </c>
      <c r="L110" s="146"/>
      <c r="M110" s="167"/>
      <c r="N110" s="167"/>
      <c r="O110" s="54"/>
      <c r="P110" s="167"/>
      <c r="Q110" s="132"/>
      <c r="R110" s="146"/>
      <c r="S110" s="232"/>
      <c r="T110" s="146"/>
      <c r="U110" s="167"/>
      <c r="V110" s="167"/>
      <c r="W110" s="54"/>
      <c r="X110" s="167"/>
      <c r="Y110" s="324"/>
      <c r="Z110" s="324"/>
      <c r="AA110" s="324"/>
      <c r="AB110" s="324"/>
      <c r="AC110" s="324"/>
      <c r="AD110" s="324"/>
      <c r="AE110" s="324"/>
      <c r="AF110" s="324"/>
      <c r="AG110" s="324"/>
      <c r="AH110" s="324"/>
      <c r="AI110" s="324"/>
      <c r="AJ110" s="324"/>
      <c r="AK110" s="324"/>
      <c r="AL110" s="324"/>
      <c r="AM110" s="324"/>
      <c r="AN110" s="324"/>
      <c r="AO110" s="324"/>
      <c r="AP110" s="324"/>
      <c r="AQ110" s="324"/>
      <c r="AR110" s="324"/>
      <c r="AS110" s="324"/>
      <c r="AT110" s="324"/>
      <c r="AU110" s="324"/>
      <c r="AV110" s="324"/>
      <c r="AW110" s="324"/>
      <c r="AX110" s="324"/>
      <c r="AY110" s="324"/>
      <c r="AZ110" s="324"/>
      <c r="BA110" s="324"/>
      <c r="BB110" s="324"/>
      <c r="BC110" s="324"/>
      <c r="BD110" s="324"/>
      <c r="BE110" s="324"/>
      <c r="BF110" s="324"/>
    </row>
    <row r="111" spans="1:58" s="6" customFormat="1" hidden="1">
      <c r="A111" s="224"/>
      <c r="B111" s="33"/>
      <c r="C111" s="33"/>
      <c r="D111" s="69" t="s">
        <v>35</v>
      </c>
      <c r="E111" s="81" t="s">
        <v>135</v>
      </c>
      <c r="F111" s="95"/>
      <c r="G111" s="99"/>
      <c r="H111" s="103" t="e">
        <f t="shared" si="70"/>
        <v>#DIV/0!</v>
      </c>
      <c r="I111" s="108"/>
      <c r="J111" s="146"/>
      <c r="K111" s="103" t="e">
        <f t="shared" si="83"/>
        <v>#DIV/0!</v>
      </c>
      <c r="L111" s="146"/>
      <c r="M111" s="167"/>
      <c r="N111" s="167"/>
      <c r="O111" s="167"/>
      <c r="P111" s="167"/>
      <c r="Q111" s="132"/>
      <c r="R111" s="146"/>
      <c r="S111" s="232"/>
      <c r="T111" s="146"/>
      <c r="U111" s="167"/>
      <c r="V111" s="167"/>
      <c r="W111" s="226"/>
      <c r="X111" s="167"/>
      <c r="Y111" s="324"/>
      <c r="Z111" s="324"/>
      <c r="AA111" s="324"/>
      <c r="AB111" s="324"/>
      <c r="AC111" s="324"/>
      <c r="AD111" s="324"/>
      <c r="AE111" s="324"/>
      <c r="AF111" s="324"/>
      <c r="AG111" s="324"/>
      <c r="AH111" s="324"/>
      <c r="AI111" s="324"/>
      <c r="AJ111" s="324"/>
      <c r="AK111" s="324"/>
      <c r="AL111" s="324"/>
      <c r="AM111" s="324"/>
      <c r="AN111" s="324"/>
      <c r="AO111" s="324"/>
      <c r="AP111" s="324"/>
      <c r="AQ111" s="324"/>
      <c r="AR111" s="324"/>
      <c r="AS111" s="324"/>
      <c r="AT111" s="324"/>
      <c r="AU111" s="324"/>
      <c r="AV111" s="324"/>
      <c r="AW111" s="324"/>
      <c r="AX111" s="324"/>
      <c r="AY111" s="324"/>
      <c r="AZ111" s="324"/>
      <c r="BA111" s="324"/>
      <c r="BB111" s="324"/>
      <c r="BC111" s="324"/>
      <c r="BD111" s="324"/>
      <c r="BE111" s="324"/>
      <c r="BF111" s="324"/>
    </row>
    <row r="112" spans="1:58" s="6" customFormat="1">
      <c r="A112" s="224"/>
      <c r="B112" s="33"/>
      <c r="C112" s="33"/>
      <c r="D112" s="69" t="s">
        <v>202</v>
      </c>
      <c r="E112" s="81" t="s">
        <v>209</v>
      </c>
      <c r="F112" s="95">
        <v>52750</v>
      </c>
      <c r="G112" s="99">
        <v>52750</v>
      </c>
      <c r="H112" s="104">
        <f t="shared" si="70"/>
        <v>1</v>
      </c>
      <c r="I112" s="108">
        <v>52750</v>
      </c>
      <c r="J112" s="146">
        <v>52750</v>
      </c>
      <c r="K112" s="104">
        <f t="shared" si="83"/>
        <v>1</v>
      </c>
      <c r="L112" s="146"/>
      <c r="M112" s="146"/>
      <c r="N112" s="146"/>
      <c r="O112" s="54"/>
      <c r="P112" s="167"/>
      <c r="Q112" s="227"/>
      <c r="R112" s="146"/>
      <c r="S112" s="232"/>
      <c r="T112" s="146"/>
      <c r="U112" s="167"/>
      <c r="V112" s="167"/>
      <c r="W112" s="226"/>
      <c r="X112" s="167"/>
      <c r="Y112" s="324"/>
      <c r="Z112" s="324"/>
      <c r="AA112" s="324"/>
      <c r="AB112" s="324"/>
      <c r="AC112" s="324"/>
      <c r="AD112" s="324"/>
      <c r="AE112" s="324"/>
      <c r="AF112" s="324"/>
      <c r="AG112" s="324"/>
      <c r="AH112" s="324"/>
      <c r="AI112" s="324"/>
      <c r="AJ112" s="324"/>
      <c r="AK112" s="324"/>
      <c r="AL112" s="324"/>
      <c r="AM112" s="324"/>
      <c r="AN112" s="324"/>
      <c r="AO112" s="324"/>
      <c r="AP112" s="324"/>
      <c r="AQ112" s="324"/>
      <c r="AR112" s="324"/>
      <c r="AS112" s="324"/>
      <c r="AT112" s="324"/>
      <c r="AU112" s="324"/>
      <c r="AV112" s="324"/>
      <c r="AW112" s="324"/>
      <c r="AX112" s="324"/>
      <c r="AY112" s="324"/>
      <c r="AZ112" s="324"/>
      <c r="BA112" s="324"/>
      <c r="BB112" s="324"/>
      <c r="BC112" s="324"/>
      <c r="BD112" s="324"/>
      <c r="BE112" s="324"/>
      <c r="BF112" s="324"/>
    </row>
    <row r="113" spans="1:58" s="6" customFormat="1" hidden="1">
      <c r="A113" s="224"/>
      <c r="B113" s="33"/>
      <c r="C113" s="33"/>
      <c r="D113" s="69" t="s">
        <v>17</v>
      </c>
      <c r="E113" s="81" t="s">
        <v>111</v>
      </c>
      <c r="F113" s="95"/>
      <c r="G113" s="99"/>
      <c r="H113" s="103" t="e">
        <f t="shared" si="70"/>
        <v>#DIV/0!</v>
      </c>
      <c r="I113" s="108"/>
      <c r="J113" s="146"/>
      <c r="K113" s="104" t="e">
        <f>SUM(J113/I113)</f>
        <v>#DIV/0!</v>
      </c>
      <c r="L113" s="146"/>
      <c r="M113" s="146"/>
      <c r="N113" s="146"/>
      <c r="O113" s="54"/>
      <c r="P113" s="167"/>
      <c r="Q113" s="227"/>
      <c r="R113" s="146"/>
      <c r="S113" s="232"/>
      <c r="T113" s="146"/>
      <c r="U113" s="167"/>
      <c r="V113" s="167"/>
      <c r="W113" s="226"/>
      <c r="X113" s="167"/>
      <c r="Y113" s="324"/>
      <c r="Z113" s="324"/>
      <c r="AA113" s="324"/>
      <c r="AB113" s="324"/>
      <c r="AC113" s="324"/>
      <c r="AD113" s="324"/>
      <c r="AE113" s="324"/>
      <c r="AF113" s="324"/>
      <c r="AG113" s="324"/>
      <c r="AH113" s="324"/>
      <c r="AI113" s="324"/>
      <c r="AJ113" s="324"/>
      <c r="AK113" s="324"/>
      <c r="AL113" s="324"/>
      <c r="AM113" s="324"/>
      <c r="AN113" s="324"/>
      <c r="AO113" s="324"/>
      <c r="AP113" s="324"/>
      <c r="AQ113" s="324"/>
      <c r="AR113" s="324"/>
      <c r="AS113" s="324"/>
      <c r="AT113" s="324"/>
      <c r="AU113" s="324"/>
      <c r="AV113" s="324"/>
      <c r="AW113" s="324"/>
      <c r="AX113" s="324"/>
      <c r="AY113" s="324"/>
      <c r="AZ113" s="324"/>
      <c r="BA113" s="324"/>
      <c r="BB113" s="324"/>
      <c r="BC113" s="324"/>
      <c r="BD113" s="324"/>
      <c r="BE113" s="324"/>
      <c r="BF113" s="324"/>
    </row>
    <row r="114" spans="1:58" s="6" customFormat="1" hidden="1">
      <c r="A114" s="224"/>
      <c r="B114" s="33"/>
      <c r="C114" s="33"/>
      <c r="D114" s="69" t="s">
        <v>102</v>
      </c>
      <c r="E114" s="78" t="s">
        <v>140</v>
      </c>
      <c r="F114" s="95"/>
      <c r="G114" s="99"/>
      <c r="H114" s="103" t="e">
        <f t="shared" si="70"/>
        <v>#DIV/0!</v>
      </c>
      <c r="I114" s="108"/>
      <c r="J114" s="167"/>
      <c r="K114" s="270"/>
      <c r="L114" s="146"/>
      <c r="M114" s="146"/>
      <c r="N114" s="269"/>
      <c r="O114" s="54"/>
      <c r="P114" s="167"/>
      <c r="Q114" s="227"/>
      <c r="R114" s="146"/>
      <c r="S114" s="104" t="e">
        <f>SUM(R114/Q114)</f>
        <v>#DIV/0!</v>
      </c>
      <c r="T114" s="146"/>
      <c r="U114" s="167"/>
      <c r="V114" s="167"/>
      <c r="W114" s="226"/>
      <c r="X114" s="167"/>
      <c r="Y114" s="324"/>
      <c r="Z114" s="324"/>
      <c r="AA114" s="324"/>
      <c r="AB114" s="324"/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324"/>
      <c r="AV114" s="324"/>
      <c r="AW114" s="324"/>
      <c r="AX114" s="324"/>
      <c r="AY114" s="324"/>
      <c r="AZ114" s="324"/>
      <c r="BA114" s="324"/>
      <c r="BB114" s="324"/>
      <c r="BC114" s="324"/>
      <c r="BD114" s="324"/>
      <c r="BE114" s="324"/>
      <c r="BF114" s="324"/>
    </row>
    <row r="115" spans="1:58">
      <c r="B115" s="215">
        <v>755</v>
      </c>
      <c r="C115" s="215"/>
      <c r="D115" s="214"/>
      <c r="E115" s="216" t="s">
        <v>164</v>
      </c>
      <c r="F115" s="217">
        <f>SUM(I115+Q115)</f>
        <v>198000</v>
      </c>
      <c r="G115" s="218">
        <f>SUM(J115+R115)</f>
        <v>99000</v>
      </c>
      <c r="H115" s="219">
        <f t="shared" ref="H115:H117" si="84">SUM(G115/F115)</f>
        <v>0.5</v>
      </c>
      <c r="I115" s="220">
        <f>SUM(I116)</f>
        <v>198000</v>
      </c>
      <c r="J115" s="221">
        <f>SUM(J116)</f>
        <v>99000</v>
      </c>
      <c r="K115" s="219">
        <f t="shared" ref="K115:K117" si="85">SUM(J115/I115)</f>
        <v>0.5</v>
      </c>
      <c r="L115" s="222">
        <f>SUM(L116)</f>
        <v>0</v>
      </c>
      <c r="M115" s="222">
        <f t="shared" ref="M115:X115" si="86">SUM(M116)</f>
        <v>0</v>
      </c>
      <c r="N115" s="222">
        <f t="shared" si="86"/>
        <v>99000</v>
      </c>
      <c r="O115" s="222">
        <f t="shared" si="86"/>
        <v>0</v>
      </c>
      <c r="P115" s="222">
        <f t="shared" si="86"/>
        <v>0</v>
      </c>
      <c r="Q115" s="222">
        <f t="shared" si="86"/>
        <v>0</v>
      </c>
      <c r="R115" s="222">
        <f t="shared" si="86"/>
        <v>0</v>
      </c>
      <c r="S115" s="235">
        <f t="shared" si="86"/>
        <v>0</v>
      </c>
      <c r="T115" s="222">
        <f t="shared" si="86"/>
        <v>0</v>
      </c>
      <c r="U115" s="235">
        <f t="shared" si="86"/>
        <v>0</v>
      </c>
      <c r="V115" s="222">
        <f t="shared" si="86"/>
        <v>0</v>
      </c>
      <c r="W115" s="222">
        <f t="shared" si="86"/>
        <v>0</v>
      </c>
      <c r="X115" s="222">
        <f t="shared" si="86"/>
        <v>0</v>
      </c>
    </row>
    <row r="116" spans="1:58">
      <c r="B116" s="44"/>
      <c r="C116" s="44">
        <v>75515</v>
      </c>
      <c r="D116" s="72"/>
      <c r="E116" s="90" t="s">
        <v>165</v>
      </c>
      <c r="F116" s="94">
        <f t="shared" ref="F116" si="87">SUM(I116+Q116)</f>
        <v>198000</v>
      </c>
      <c r="G116" s="98">
        <f t="shared" ref="G116" si="88">SUM(J116+R116)</f>
        <v>99000</v>
      </c>
      <c r="H116" s="103">
        <f t="shared" si="84"/>
        <v>0.5</v>
      </c>
      <c r="I116" s="115">
        <f>SUM(I117)</f>
        <v>198000</v>
      </c>
      <c r="J116" s="147">
        <f t="shared" ref="J116:X116" si="89">SUM(J117)</f>
        <v>99000</v>
      </c>
      <c r="K116" s="103">
        <f t="shared" si="85"/>
        <v>0.5</v>
      </c>
      <c r="L116" s="158">
        <f t="shared" si="89"/>
        <v>0</v>
      </c>
      <c r="M116" s="176">
        <f t="shared" si="89"/>
        <v>0</v>
      </c>
      <c r="N116" s="176">
        <f t="shared" si="89"/>
        <v>99000</v>
      </c>
      <c r="O116" s="60">
        <f t="shared" si="89"/>
        <v>0</v>
      </c>
      <c r="P116" s="176">
        <f t="shared" si="89"/>
        <v>0</v>
      </c>
      <c r="Q116" s="138">
        <f t="shared" si="89"/>
        <v>0</v>
      </c>
      <c r="R116" s="158">
        <f t="shared" si="89"/>
        <v>0</v>
      </c>
      <c r="S116" s="231"/>
      <c r="T116" s="158">
        <f t="shared" si="89"/>
        <v>0</v>
      </c>
      <c r="U116" s="176">
        <f t="shared" si="89"/>
        <v>0</v>
      </c>
      <c r="V116" s="176">
        <f t="shared" si="89"/>
        <v>0</v>
      </c>
      <c r="W116" s="60">
        <f t="shared" si="89"/>
        <v>0</v>
      </c>
      <c r="X116" s="176">
        <f t="shared" si="89"/>
        <v>0</v>
      </c>
    </row>
    <row r="117" spans="1:58">
      <c r="B117" s="33"/>
      <c r="C117" s="33"/>
      <c r="D117" s="69" t="s">
        <v>27</v>
      </c>
      <c r="E117" s="81" t="s">
        <v>135</v>
      </c>
      <c r="F117" s="95">
        <v>198000</v>
      </c>
      <c r="G117" s="99">
        <v>99000</v>
      </c>
      <c r="H117" s="104">
        <f t="shared" si="84"/>
        <v>0.5</v>
      </c>
      <c r="I117" s="108">
        <v>198000</v>
      </c>
      <c r="J117" s="146">
        <v>99000</v>
      </c>
      <c r="K117" s="104">
        <f t="shared" si="85"/>
        <v>0.5</v>
      </c>
      <c r="L117" s="144"/>
      <c r="M117" s="161"/>
      <c r="N117" s="161">
        <v>99000</v>
      </c>
      <c r="O117" s="49"/>
      <c r="P117" s="161"/>
      <c r="Q117" s="125"/>
      <c r="R117" s="144"/>
      <c r="S117" s="232"/>
      <c r="T117" s="144"/>
      <c r="U117" s="161"/>
      <c r="V117" s="161"/>
      <c r="W117" s="49"/>
      <c r="X117" s="161"/>
    </row>
    <row r="118" spans="1:58" s="5" customFormat="1">
      <c r="A118" s="9"/>
      <c r="B118" s="35">
        <v>756</v>
      </c>
      <c r="C118" s="35"/>
      <c r="D118" s="70"/>
      <c r="E118" s="80" t="s">
        <v>142</v>
      </c>
      <c r="F118" s="96">
        <f t="shared" si="41"/>
        <v>16794615</v>
      </c>
      <c r="G118" s="100">
        <f t="shared" si="42"/>
        <v>7920301.6499999994</v>
      </c>
      <c r="H118" s="105">
        <f t="shared" si="70"/>
        <v>0.47159769068835455</v>
      </c>
      <c r="I118" s="109">
        <f>SUM(I119+I123)</f>
        <v>16794615</v>
      </c>
      <c r="J118" s="142">
        <f>SUM(J119+J123)</f>
        <v>7920301.6499999994</v>
      </c>
      <c r="K118" s="105">
        <f t="shared" si="71"/>
        <v>0.47159769068835455</v>
      </c>
      <c r="L118" s="142">
        <f t="shared" ref="L118:R118" si="90">SUM(L119+L123)</f>
        <v>0</v>
      </c>
      <c r="M118" s="163">
        <f t="shared" si="90"/>
        <v>0</v>
      </c>
      <c r="N118" s="163">
        <f t="shared" si="90"/>
        <v>0</v>
      </c>
      <c r="O118" s="51">
        <f t="shared" si="90"/>
        <v>0</v>
      </c>
      <c r="P118" s="163">
        <f t="shared" si="90"/>
        <v>0</v>
      </c>
      <c r="Q118" s="127">
        <f t="shared" si="90"/>
        <v>0</v>
      </c>
      <c r="R118" s="142">
        <f t="shared" si="90"/>
        <v>0</v>
      </c>
      <c r="S118" s="233"/>
      <c r="T118" s="142">
        <f>SUM(T119+T123)</f>
        <v>0</v>
      </c>
      <c r="U118" s="163">
        <f>SUM(U119+U123)</f>
        <v>0</v>
      </c>
      <c r="V118" s="163">
        <f>SUM(V119+V123)</f>
        <v>0</v>
      </c>
      <c r="W118" s="51">
        <f>SUM(W119+W123)</f>
        <v>0</v>
      </c>
      <c r="X118" s="163">
        <f>SUM(X119+X123)</f>
        <v>0</v>
      </c>
      <c r="Y118" s="323"/>
      <c r="Z118" s="323"/>
      <c r="AA118" s="323"/>
      <c r="AB118" s="323"/>
      <c r="AC118" s="323"/>
      <c r="AD118" s="323"/>
      <c r="AE118" s="323"/>
      <c r="AF118" s="323"/>
      <c r="AG118" s="323"/>
      <c r="AH118" s="323"/>
      <c r="AI118" s="323"/>
      <c r="AJ118" s="323"/>
      <c r="AK118" s="323"/>
      <c r="AL118" s="323"/>
      <c r="AM118" s="323"/>
      <c r="AN118" s="323"/>
      <c r="AO118" s="323"/>
      <c r="AP118" s="323"/>
      <c r="AQ118" s="323"/>
      <c r="AR118" s="323"/>
      <c r="AS118" s="323"/>
      <c r="AT118" s="323"/>
      <c r="AU118" s="323"/>
      <c r="AV118" s="323"/>
      <c r="AW118" s="323"/>
      <c r="AX118" s="323"/>
      <c r="AY118" s="323"/>
      <c r="AZ118" s="323"/>
      <c r="BA118" s="323"/>
      <c r="BB118" s="323"/>
      <c r="BC118" s="323"/>
      <c r="BD118" s="323"/>
      <c r="BE118" s="323"/>
      <c r="BF118" s="323"/>
    </row>
    <row r="119" spans="1:58" s="6" customFormat="1">
      <c r="A119" s="224"/>
      <c r="B119" s="32"/>
      <c r="C119" s="32">
        <v>75618</v>
      </c>
      <c r="D119" s="66"/>
      <c r="E119" s="84" t="s">
        <v>38</v>
      </c>
      <c r="F119" s="94">
        <f t="shared" si="41"/>
        <v>361000</v>
      </c>
      <c r="G119" s="98">
        <f t="shared" si="42"/>
        <v>359063.47</v>
      </c>
      <c r="H119" s="103">
        <f t="shared" si="70"/>
        <v>0.99463565096952899</v>
      </c>
      <c r="I119" s="110">
        <f>SUM(I120:I122)</f>
        <v>361000</v>
      </c>
      <c r="J119" s="143">
        <f>SUM(J120:J122)</f>
        <v>359063.47</v>
      </c>
      <c r="K119" s="103">
        <f t="shared" si="71"/>
        <v>0.99463565096952899</v>
      </c>
      <c r="L119" s="143">
        <f t="shared" ref="L119:X119" si="91">SUM(L120:L122)</f>
        <v>0</v>
      </c>
      <c r="M119" s="165">
        <f t="shared" si="91"/>
        <v>0</v>
      </c>
      <c r="N119" s="165">
        <f t="shared" si="91"/>
        <v>0</v>
      </c>
      <c r="O119" s="52">
        <f t="shared" si="91"/>
        <v>0</v>
      </c>
      <c r="P119" s="165">
        <f t="shared" si="91"/>
        <v>0</v>
      </c>
      <c r="Q119" s="128">
        <f t="shared" si="91"/>
        <v>0</v>
      </c>
      <c r="R119" s="143">
        <f t="shared" si="91"/>
        <v>0</v>
      </c>
      <c r="S119" s="231"/>
      <c r="T119" s="143">
        <f t="shared" si="91"/>
        <v>0</v>
      </c>
      <c r="U119" s="165">
        <f t="shared" si="91"/>
        <v>0</v>
      </c>
      <c r="V119" s="165">
        <f t="shared" si="91"/>
        <v>0</v>
      </c>
      <c r="W119" s="52">
        <f t="shared" si="91"/>
        <v>0</v>
      </c>
      <c r="X119" s="165">
        <f t="shared" si="91"/>
        <v>0</v>
      </c>
      <c r="Y119" s="324"/>
      <c r="Z119" s="324"/>
      <c r="AA119" s="324"/>
      <c r="AB119" s="324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324"/>
      <c r="AV119" s="324"/>
      <c r="AW119" s="324"/>
      <c r="AX119" s="324"/>
      <c r="AY119" s="324"/>
      <c r="AZ119" s="324"/>
      <c r="BA119" s="324"/>
      <c r="BB119" s="324"/>
      <c r="BC119" s="324"/>
      <c r="BD119" s="324"/>
      <c r="BE119" s="324"/>
      <c r="BF119" s="324"/>
    </row>
    <row r="120" spans="1:58">
      <c r="B120" s="33"/>
      <c r="C120" s="33"/>
      <c r="D120" s="69" t="s">
        <v>39</v>
      </c>
      <c r="E120" s="81" t="s">
        <v>40</v>
      </c>
      <c r="F120" s="95">
        <v>361000</v>
      </c>
      <c r="G120" s="99">
        <v>358338.85</v>
      </c>
      <c r="H120" s="104">
        <f t="shared" si="70"/>
        <v>0.99262839335180053</v>
      </c>
      <c r="I120" s="112">
        <v>361000</v>
      </c>
      <c r="J120" s="141">
        <v>358338.85</v>
      </c>
      <c r="K120" s="104">
        <f t="shared" si="71"/>
        <v>0.99262839335180053</v>
      </c>
      <c r="L120" s="144"/>
      <c r="M120" s="161"/>
      <c r="N120" s="161"/>
      <c r="O120" s="49"/>
      <c r="P120" s="161"/>
      <c r="Q120" s="125"/>
      <c r="R120" s="144"/>
      <c r="S120" s="232"/>
      <c r="T120" s="144"/>
      <c r="U120" s="161"/>
      <c r="V120" s="161"/>
      <c r="W120" s="49"/>
      <c r="X120" s="161"/>
    </row>
    <row r="121" spans="1:58">
      <c r="B121" s="33"/>
      <c r="C121" s="33"/>
      <c r="D121" s="71" t="s">
        <v>178</v>
      </c>
      <c r="E121" s="81" t="s">
        <v>179</v>
      </c>
      <c r="F121" s="95">
        <v>0</v>
      </c>
      <c r="G121" s="99">
        <v>266.8</v>
      </c>
      <c r="H121" s="104"/>
      <c r="I121" s="112">
        <v>0</v>
      </c>
      <c r="J121" s="141">
        <v>266.8</v>
      </c>
      <c r="K121" s="104"/>
      <c r="L121" s="144"/>
      <c r="M121" s="161"/>
      <c r="N121" s="161"/>
      <c r="O121" s="49"/>
      <c r="P121" s="161"/>
      <c r="Q121" s="125"/>
      <c r="R121" s="144"/>
      <c r="S121" s="232"/>
      <c r="T121" s="144"/>
      <c r="U121" s="161"/>
      <c r="V121" s="161"/>
      <c r="W121" s="49"/>
      <c r="X121" s="161"/>
    </row>
    <row r="122" spans="1:58">
      <c r="B122" s="33"/>
      <c r="C122" s="33"/>
      <c r="D122" s="69" t="s">
        <v>29</v>
      </c>
      <c r="E122" s="81" t="s">
        <v>162</v>
      </c>
      <c r="F122" s="95">
        <v>0</v>
      </c>
      <c r="G122" s="99">
        <v>457.82</v>
      </c>
      <c r="H122" s="104"/>
      <c r="I122" s="113">
        <v>0</v>
      </c>
      <c r="J122" s="145">
        <v>457.82</v>
      </c>
      <c r="K122" s="104"/>
      <c r="L122" s="144"/>
      <c r="M122" s="161"/>
      <c r="N122" s="161"/>
      <c r="O122" s="49"/>
      <c r="P122" s="161"/>
      <c r="Q122" s="125"/>
      <c r="R122" s="144"/>
      <c r="S122" s="232"/>
      <c r="T122" s="144"/>
      <c r="U122" s="161"/>
      <c r="V122" s="161"/>
      <c r="W122" s="49"/>
      <c r="X122" s="161"/>
    </row>
    <row r="123" spans="1:58" s="6" customFormat="1">
      <c r="A123" s="224"/>
      <c r="B123" s="38"/>
      <c r="C123" s="38">
        <v>75622</v>
      </c>
      <c r="D123" s="66"/>
      <c r="E123" s="85" t="s">
        <v>141</v>
      </c>
      <c r="F123" s="94">
        <f t="shared" si="41"/>
        <v>16433615</v>
      </c>
      <c r="G123" s="98">
        <f t="shared" si="42"/>
        <v>7561238.1799999997</v>
      </c>
      <c r="H123" s="103">
        <f t="shared" si="70"/>
        <v>0.46010802735734041</v>
      </c>
      <c r="I123" s="116">
        <f>SUM(I124:I125)</f>
        <v>16433615</v>
      </c>
      <c r="J123" s="149">
        <f t="shared" ref="J123:X123" si="92">SUM(J124:J125)</f>
        <v>7561238.1799999997</v>
      </c>
      <c r="K123" s="103">
        <f t="shared" si="71"/>
        <v>0.46010802735734041</v>
      </c>
      <c r="L123" s="149">
        <f t="shared" si="92"/>
        <v>0</v>
      </c>
      <c r="M123" s="169">
        <f t="shared" si="92"/>
        <v>0</v>
      </c>
      <c r="N123" s="169">
        <f t="shared" si="92"/>
        <v>0</v>
      </c>
      <c r="O123" s="56">
        <f t="shared" si="92"/>
        <v>0</v>
      </c>
      <c r="P123" s="169">
        <f t="shared" si="92"/>
        <v>0</v>
      </c>
      <c r="Q123" s="134">
        <f t="shared" si="92"/>
        <v>0</v>
      </c>
      <c r="R123" s="149">
        <f t="shared" si="92"/>
        <v>0</v>
      </c>
      <c r="S123" s="231"/>
      <c r="T123" s="149">
        <f t="shared" si="92"/>
        <v>0</v>
      </c>
      <c r="U123" s="169">
        <f t="shared" si="92"/>
        <v>0</v>
      </c>
      <c r="V123" s="169">
        <f t="shared" si="92"/>
        <v>0</v>
      </c>
      <c r="W123" s="56">
        <f t="shared" si="92"/>
        <v>0</v>
      </c>
      <c r="X123" s="169">
        <f t="shared" si="92"/>
        <v>0</v>
      </c>
      <c r="Y123" s="324"/>
      <c r="Z123" s="324"/>
      <c r="AA123" s="324"/>
      <c r="AB123" s="324"/>
      <c r="AC123" s="324"/>
      <c r="AD123" s="324"/>
      <c r="AE123" s="324"/>
      <c r="AF123" s="324"/>
      <c r="AG123" s="324"/>
      <c r="AH123" s="324"/>
      <c r="AI123" s="324"/>
      <c r="AJ123" s="324"/>
      <c r="AK123" s="324"/>
      <c r="AL123" s="324"/>
      <c r="AM123" s="324"/>
      <c r="AN123" s="324"/>
      <c r="AO123" s="324"/>
      <c r="AP123" s="324"/>
      <c r="AQ123" s="324"/>
      <c r="AR123" s="324"/>
      <c r="AS123" s="324"/>
      <c r="AT123" s="324"/>
      <c r="AU123" s="324"/>
      <c r="AV123" s="324"/>
      <c r="AW123" s="324"/>
      <c r="AX123" s="324"/>
      <c r="AY123" s="324"/>
      <c r="AZ123" s="324"/>
      <c r="BA123" s="324"/>
      <c r="BB123" s="324"/>
      <c r="BC123" s="324"/>
      <c r="BD123" s="324"/>
      <c r="BE123" s="324"/>
      <c r="BF123" s="324"/>
    </row>
    <row r="124" spans="1:58">
      <c r="B124" s="33"/>
      <c r="C124" s="33"/>
      <c r="D124" s="69" t="s">
        <v>41</v>
      </c>
      <c r="E124" s="78" t="s">
        <v>42</v>
      </c>
      <c r="F124" s="95">
        <v>15914456</v>
      </c>
      <c r="G124" s="99">
        <v>7446256</v>
      </c>
      <c r="H124" s="104">
        <f t="shared" si="70"/>
        <v>0.46789258772024628</v>
      </c>
      <c r="I124" s="114">
        <v>15914456</v>
      </c>
      <c r="J124" s="148">
        <v>7446256</v>
      </c>
      <c r="K124" s="104">
        <f t="shared" si="71"/>
        <v>0.46789258772024628</v>
      </c>
      <c r="L124" s="144"/>
      <c r="M124" s="161"/>
      <c r="N124" s="161"/>
      <c r="O124" s="49"/>
      <c r="P124" s="161"/>
      <c r="Q124" s="125"/>
      <c r="R124" s="144"/>
      <c r="S124" s="232"/>
      <c r="T124" s="144"/>
      <c r="U124" s="161"/>
      <c r="V124" s="161"/>
      <c r="W124" s="49"/>
      <c r="X124" s="161"/>
    </row>
    <row r="125" spans="1:58">
      <c r="B125" s="33"/>
      <c r="C125" s="33"/>
      <c r="D125" s="69" t="s">
        <v>43</v>
      </c>
      <c r="E125" s="78" t="s">
        <v>44</v>
      </c>
      <c r="F125" s="95">
        <v>519159</v>
      </c>
      <c r="G125" s="99">
        <v>114982.18</v>
      </c>
      <c r="H125" s="104">
        <f t="shared" si="70"/>
        <v>0.22147777463166388</v>
      </c>
      <c r="I125" s="114">
        <v>519159</v>
      </c>
      <c r="J125" s="148">
        <v>114982.18</v>
      </c>
      <c r="K125" s="104">
        <f t="shared" si="71"/>
        <v>0.22147777463166388</v>
      </c>
      <c r="L125" s="144"/>
      <c r="M125" s="161"/>
      <c r="N125" s="161"/>
      <c r="O125" s="49"/>
      <c r="P125" s="161"/>
      <c r="Q125" s="125"/>
      <c r="R125" s="144"/>
      <c r="S125" s="232"/>
      <c r="T125" s="144"/>
      <c r="U125" s="161"/>
      <c r="V125" s="161"/>
      <c r="W125" s="49"/>
      <c r="X125" s="161"/>
    </row>
    <row r="126" spans="1:58" s="5" customFormat="1">
      <c r="A126" s="9"/>
      <c r="B126" s="35">
        <v>758</v>
      </c>
      <c r="C126" s="35"/>
      <c r="D126" s="70"/>
      <c r="E126" s="80" t="s">
        <v>45</v>
      </c>
      <c r="F126" s="96">
        <f>SUM(I126+Q126)</f>
        <v>39777345</v>
      </c>
      <c r="G126" s="100">
        <f t="shared" si="42"/>
        <v>23093772.949999999</v>
      </c>
      <c r="H126" s="105">
        <f t="shared" si="70"/>
        <v>0.58057602763583138</v>
      </c>
      <c r="I126" s="109">
        <f>SUM(I127+I129+I132+I134+I138)</f>
        <v>38181173</v>
      </c>
      <c r="J126" s="142">
        <f>SUM(J127+J129+J132+J134+J138)</f>
        <v>23082822.309999999</v>
      </c>
      <c r="K126" s="105">
        <f t="shared" si="71"/>
        <v>0.60456032374908963</v>
      </c>
      <c r="L126" s="142">
        <f t="shared" ref="L126:R126" si="93">SUM(L127+L132+L134+L138)</f>
        <v>0</v>
      </c>
      <c r="M126" s="163">
        <f t="shared" si="93"/>
        <v>0</v>
      </c>
      <c r="N126" s="163">
        <f t="shared" si="93"/>
        <v>0</v>
      </c>
      <c r="O126" s="51">
        <f t="shared" si="93"/>
        <v>0</v>
      </c>
      <c r="P126" s="163">
        <f t="shared" si="93"/>
        <v>0</v>
      </c>
      <c r="Q126" s="127">
        <f>SUM(Q127+Q129+Q132+Q134+Q138)</f>
        <v>1596172</v>
      </c>
      <c r="R126" s="142">
        <f t="shared" si="93"/>
        <v>10950.64</v>
      </c>
      <c r="S126" s="233">
        <f>SUM(R126/Q126)</f>
        <v>6.8605638991286648E-3</v>
      </c>
      <c r="T126" s="142">
        <f>SUM(T127+T132+T134+T138)</f>
        <v>0</v>
      </c>
      <c r="U126" s="163">
        <f>SUM(U127+U132+U134+U138)</f>
        <v>0</v>
      </c>
      <c r="V126" s="163">
        <f>SUM(V127+V132+V134+V138)</f>
        <v>0</v>
      </c>
      <c r="W126" s="51">
        <f>SUM(W127+W132+W134+W138)</f>
        <v>0</v>
      </c>
      <c r="X126" s="163">
        <f>SUM(X127+X132+X134+X138)</f>
        <v>0</v>
      </c>
      <c r="Y126" s="323"/>
      <c r="Z126" s="323"/>
      <c r="AA126" s="323"/>
      <c r="AB126" s="323"/>
      <c r="AC126" s="323"/>
      <c r="AD126" s="323"/>
      <c r="AE126" s="323"/>
      <c r="AF126" s="323"/>
      <c r="AG126" s="323"/>
      <c r="AH126" s="323"/>
      <c r="AI126" s="323"/>
      <c r="AJ126" s="323"/>
      <c r="AK126" s="323"/>
      <c r="AL126" s="323"/>
      <c r="AM126" s="323"/>
      <c r="AN126" s="323"/>
      <c r="AO126" s="323"/>
      <c r="AP126" s="323"/>
      <c r="AQ126" s="323"/>
      <c r="AR126" s="323"/>
      <c r="AS126" s="323"/>
      <c r="AT126" s="323"/>
      <c r="AU126" s="323"/>
      <c r="AV126" s="323"/>
      <c r="AW126" s="323"/>
      <c r="AX126" s="323"/>
      <c r="AY126" s="323"/>
      <c r="AZ126" s="323"/>
      <c r="BA126" s="323"/>
      <c r="BB126" s="323"/>
      <c r="BC126" s="323"/>
      <c r="BD126" s="323"/>
      <c r="BE126" s="323"/>
      <c r="BF126" s="323"/>
    </row>
    <row r="127" spans="1:58" s="6" customFormat="1">
      <c r="A127" s="224"/>
      <c r="B127" s="38"/>
      <c r="C127" s="38">
        <v>75801</v>
      </c>
      <c r="D127" s="66"/>
      <c r="E127" s="86" t="s">
        <v>143</v>
      </c>
      <c r="F127" s="94">
        <f t="shared" si="41"/>
        <v>34523957</v>
      </c>
      <c r="G127" s="98">
        <f t="shared" si="42"/>
        <v>21245512</v>
      </c>
      <c r="H127" s="103">
        <f t="shared" si="70"/>
        <v>0.61538461538461542</v>
      </c>
      <c r="I127" s="107">
        <f>SUM(I128)</f>
        <v>34523957</v>
      </c>
      <c r="J127" s="149">
        <f t="shared" ref="J127:X127" si="94">SUM(J128)</f>
        <v>21245512</v>
      </c>
      <c r="K127" s="103">
        <f t="shared" si="71"/>
        <v>0.61538461538461542</v>
      </c>
      <c r="L127" s="149">
        <f t="shared" si="94"/>
        <v>0</v>
      </c>
      <c r="M127" s="169">
        <f t="shared" si="94"/>
        <v>0</v>
      </c>
      <c r="N127" s="169">
        <f t="shared" si="94"/>
        <v>0</v>
      </c>
      <c r="O127" s="56">
        <f t="shared" si="94"/>
        <v>0</v>
      </c>
      <c r="P127" s="169">
        <f t="shared" si="94"/>
        <v>0</v>
      </c>
      <c r="Q127" s="134">
        <f t="shared" si="94"/>
        <v>0</v>
      </c>
      <c r="R127" s="149">
        <f t="shared" si="94"/>
        <v>0</v>
      </c>
      <c r="S127" s="231"/>
      <c r="T127" s="149">
        <f t="shared" si="94"/>
        <v>0</v>
      </c>
      <c r="U127" s="169">
        <f t="shared" si="94"/>
        <v>0</v>
      </c>
      <c r="V127" s="169">
        <f t="shared" si="94"/>
        <v>0</v>
      </c>
      <c r="W127" s="56">
        <f t="shared" si="94"/>
        <v>0</v>
      </c>
      <c r="X127" s="169">
        <f t="shared" si="94"/>
        <v>0</v>
      </c>
      <c r="Y127" s="324"/>
      <c r="Z127" s="324"/>
      <c r="AA127" s="324"/>
      <c r="AB127" s="324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324"/>
      <c r="AV127" s="324"/>
      <c r="AW127" s="324"/>
      <c r="AX127" s="324"/>
      <c r="AY127" s="324"/>
      <c r="AZ127" s="324"/>
      <c r="BA127" s="324"/>
      <c r="BB127" s="324"/>
      <c r="BC127" s="324"/>
      <c r="BD127" s="324"/>
      <c r="BE127" s="324"/>
      <c r="BF127" s="324"/>
    </row>
    <row r="128" spans="1:58">
      <c r="B128" s="33"/>
      <c r="C128" s="33"/>
      <c r="D128" s="69" t="s">
        <v>46</v>
      </c>
      <c r="E128" s="81" t="s">
        <v>47</v>
      </c>
      <c r="F128" s="95">
        <v>34523957</v>
      </c>
      <c r="G128" s="99">
        <v>21245512</v>
      </c>
      <c r="H128" s="104">
        <f t="shared" si="70"/>
        <v>0.61538461538461542</v>
      </c>
      <c r="I128" s="108">
        <v>34523957</v>
      </c>
      <c r="J128" s="146">
        <v>21245512</v>
      </c>
      <c r="K128" s="104">
        <f t="shared" si="71"/>
        <v>0.61538461538461542</v>
      </c>
      <c r="L128" s="144"/>
      <c r="M128" s="161"/>
      <c r="N128" s="161"/>
      <c r="O128" s="49"/>
      <c r="P128" s="161"/>
      <c r="Q128" s="125"/>
      <c r="R128" s="144"/>
      <c r="S128" s="232"/>
      <c r="T128" s="144"/>
      <c r="U128" s="161"/>
      <c r="V128" s="161"/>
      <c r="W128" s="49"/>
      <c r="X128" s="161"/>
    </row>
    <row r="129" spans="1:58">
      <c r="B129" s="36"/>
      <c r="C129" s="36">
        <v>75802</v>
      </c>
      <c r="D129" s="72"/>
      <c r="E129" s="83" t="s">
        <v>117</v>
      </c>
      <c r="F129" s="94">
        <f t="shared" si="41"/>
        <v>1585221</v>
      </c>
      <c r="G129" s="98">
        <f t="shared" si="42"/>
        <v>0</v>
      </c>
      <c r="H129" s="103">
        <f t="shared" si="70"/>
        <v>0</v>
      </c>
      <c r="I129" s="115">
        <f>SUM(I131)</f>
        <v>0</v>
      </c>
      <c r="J129" s="147">
        <f>SUM(J131)</f>
        <v>0</v>
      </c>
      <c r="K129" s="103" t="e">
        <f>SUM(J129/I129)</f>
        <v>#DIV/0!</v>
      </c>
      <c r="L129" s="147">
        <f t="shared" ref="L129" si="95">SUM(L127:L128)</f>
        <v>0</v>
      </c>
      <c r="M129" s="166">
        <f t="shared" ref="M129" si="96">SUM(M127:M128)</f>
        <v>0</v>
      </c>
      <c r="N129" s="166">
        <f t="shared" ref="N129" si="97">SUM(N127:N128)</f>
        <v>0</v>
      </c>
      <c r="O129" s="53">
        <f t="shared" ref="O129" si="98">SUM(O127:O128)</f>
        <v>0</v>
      </c>
      <c r="P129" s="166">
        <f t="shared" ref="P129" si="99">SUM(P127:P128)</f>
        <v>0</v>
      </c>
      <c r="Q129" s="131">
        <f>Q130</f>
        <v>1585221</v>
      </c>
      <c r="R129" s="147">
        <f t="shared" ref="R129" si="100">SUM(R127:R128)</f>
        <v>0</v>
      </c>
      <c r="S129" s="231">
        <f>R129/Q129</f>
        <v>0</v>
      </c>
      <c r="T129" s="147">
        <f t="shared" ref="T129" si="101">SUM(T127:T128)</f>
        <v>0</v>
      </c>
      <c r="U129" s="166">
        <f t="shared" ref="U129" si="102">SUM(U127:U128)</f>
        <v>0</v>
      </c>
      <c r="V129" s="166">
        <f t="shared" ref="V129" si="103">SUM(V127:V128)</f>
        <v>0</v>
      </c>
      <c r="W129" s="53">
        <f t="shared" ref="W129" si="104">SUM(W127:W128)</f>
        <v>0</v>
      </c>
      <c r="X129" s="166">
        <f t="shared" ref="X129" si="105">SUM(X127:X128)</f>
        <v>0</v>
      </c>
    </row>
    <row r="130" spans="1:58">
      <c r="B130" s="276"/>
      <c r="C130" s="276"/>
      <c r="D130" s="69" t="s">
        <v>218</v>
      </c>
      <c r="E130" s="87" t="s">
        <v>219</v>
      </c>
      <c r="F130" s="95">
        <v>1585221</v>
      </c>
      <c r="G130" s="99">
        <v>0</v>
      </c>
      <c r="H130" s="104">
        <f>G130/F130</f>
        <v>0</v>
      </c>
      <c r="I130" s="108"/>
      <c r="J130" s="146"/>
      <c r="K130" s="104"/>
      <c r="L130" s="146"/>
      <c r="M130" s="167"/>
      <c r="N130" s="167"/>
      <c r="O130" s="54"/>
      <c r="P130" s="278"/>
      <c r="Q130" s="132">
        <v>1585221</v>
      </c>
      <c r="R130" s="146">
        <v>0</v>
      </c>
      <c r="S130" s="252">
        <f>R130/Q130</f>
        <v>0</v>
      </c>
      <c r="T130" s="277"/>
      <c r="U130" s="278"/>
      <c r="V130" s="278"/>
      <c r="W130" s="279"/>
      <c r="X130" s="278"/>
    </row>
    <row r="131" spans="1:58" hidden="1">
      <c r="B131" s="33"/>
      <c r="C131" s="33"/>
      <c r="D131" s="69" t="s">
        <v>115</v>
      </c>
      <c r="E131" s="87" t="s">
        <v>116</v>
      </c>
      <c r="F131" s="95">
        <f t="shared" si="41"/>
        <v>0</v>
      </c>
      <c r="G131" s="99"/>
      <c r="H131" s="104"/>
      <c r="I131" s="108">
        <v>0</v>
      </c>
      <c r="J131" s="146"/>
      <c r="K131" s="104"/>
      <c r="L131" s="144"/>
      <c r="M131" s="161"/>
      <c r="N131" s="161"/>
      <c r="O131" s="49"/>
      <c r="P131" s="161"/>
      <c r="Q131" s="125"/>
      <c r="R131" s="144"/>
      <c r="S131" s="232"/>
      <c r="T131" s="144"/>
      <c r="U131" s="161"/>
      <c r="V131" s="161"/>
      <c r="W131" s="49"/>
      <c r="X131" s="161"/>
    </row>
    <row r="132" spans="1:58" s="6" customFormat="1">
      <c r="A132" s="224"/>
      <c r="B132" s="32"/>
      <c r="C132" s="32">
        <v>75803</v>
      </c>
      <c r="D132" s="66"/>
      <c r="E132" s="77" t="s">
        <v>144</v>
      </c>
      <c r="F132" s="94">
        <f t="shared" si="41"/>
        <v>3194957</v>
      </c>
      <c r="G132" s="98">
        <f t="shared" si="42"/>
        <v>1597476</v>
      </c>
      <c r="H132" s="103">
        <f t="shared" si="70"/>
        <v>0.49999921751685544</v>
      </c>
      <c r="I132" s="107">
        <f>SUM(I133)</f>
        <v>3194957</v>
      </c>
      <c r="J132" s="140">
        <f t="shared" ref="J132:X132" si="106">SUM(J133)</f>
        <v>1597476</v>
      </c>
      <c r="K132" s="103">
        <f t="shared" si="71"/>
        <v>0.49999921751685544</v>
      </c>
      <c r="L132" s="140">
        <f t="shared" si="106"/>
        <v>0</v>
      </c>
      <c r="M132" s="160">
        <f t="shared" si="106"/>
        <v>0</v>
      </c>
      <c r="N132" s="160">
        <f t="shared" si="106"/>
        <v>0</v>
      </c>
      <c r="O132" s="48">
        <f t="shared" si="106"/>
        <v>0</v>
      </c>
      <c r="P132" s="160">
        <f t="shared" si="106"/>
        <v>0</v>
      </c>
      <c r="Q132" s="124">
        <f t="shared" si="106"/>
        <v>0</v>
      </c>
      <c r="R132" s="140">
        <f t="shared" si="106"/>
        <v>0</v>
      </c>
      <c r="S132" s="231"/>
      <c r="T132" s="140">
        <f t="shared" si="106"/>
        <v>0</v>
      </c>
      <c r="U132" s="160">
        <f t="shared" si="106"/>
        <v>0</v>
      </c>
      <c r="V132" s="160">
        <f t="shared" si="106"/>
        <v>0</v>
      </c>
      <c r="W132" s="48">
        <f t="shared" si="106"/>
        <v>0</v>
      </c>
      <c r="X132" s="160">
        <f t="shared" si="106"/>
        <v>0</v>
      </c>
      <c r="Y132" s="324"/>
      <c r="Z132" s="324"/>
      <c r="AA132" s="324"/>
      <c r="AB132" s="324"/>
      <c r="AC132" s="324"/>
      <c r="AD132" s="324"/>
      <c r="AE132" s="324"/>
      <c r="AF132" s="324"/>
      <c r="AG132" s="324"/>
      <c r="AH132" s="324"/>
      <c r="AI132" s="324"/>
      <c r="AJ132" s="324"/>
      <c r="AK132" s="324"/>
      <c r="AL132" s="324"/>
      <c r="AM132" s="324"/>
      <c r="AN132" s="324"/>
      <c r="AO132" s="324"/>
      <c r="AP132" s="324"/>
      <c r="AQ132" s="324"/>
      <c r="AR132" s="324"/>
      <c r="AS132" s="324"/>
      <c r="AT132" s="324"/>
      <c r="AU132" s="324"/>
      <c r="AV132" s="324"/>
      <c r="AW132" s="324"/>
      <c r="AX132" s="324"/>
      <c r="AY132" s="324"/>
      <c r="AZ132" s="324"/>
      <c r="BA132" s="324"/>
      <c r="BB132" s="324"/>
      <c r="BC132" s="324"/>
      <c r="BD132" s="324"/>
      <c r="BE132" s="324"/>
      <c r="BF132" s="324"/>
    </row>
    <row r="133" spans="1:58">
      <c r="B133" s="33"/>
      <c r="C133" s="33"/>
      <c r="D133" s="69" t="s">
        <v>46</v>
      </c>
      <c r="E133" s="81" t="s">
        <v>47</v>
      </c>
      <c r="F133" s="95">
        <v>3194957</v>
      </c>
      <c r="G133" s="99">
        <v>1597476</v>
      </c>
      <c r="H133" s="104">
        <f t="shared" si="70"/>
        <v>0.49999921751685544</v>
      </c>
      <c r="I133" s="108">
        <v>3194957</v>
      </c>
      <c r="J133" s="146">
        <v>1597476</v>
      </c>
      <c r="K133" s="104">
        <f t="shared" si="71"/>
        <v>0.49999921751685544</v>
      </c>
      <c r="L133" s="144"/>
      <c r="M133" s="161"/>
      <c r="N133" s="161"/>
      <c r="O133" s="49"/>
      <c r="P133" s="161"/>
      <c r="Q133" s="125"/>
      <c r="R133" s="144"/>
      <c r="S133" s="232"/>
      <c r="T133" s="144"/>
      <c r="U133" s="161"/>
      <c r="V133" s="161"/>
      <c r="W133" s="49"/>
      <c r="X133" s="161"/>
    </row>
    <row r="134" spans="1:58" s="6" customFormat="1">
      <c r="A134" s="224"/>
      <c r="B134" s="32"/>
      <c r="C134" s="32">
        <v>75814</v>
      </c>
      <c r="D134" s="66"/>
      <c r="E134" s="77" t="s">
        <v>49</v>
      </c>
      <c r="F134" s="94">
        <f t="shared" si="41"/>
        <v>55951</v>
      </c>
      <c r="G134" s="98">
        <f t="shared" si="42"/>
        <v>42152.95</v>
      </c>
      <c r="H134" s="103">
        <f t="shared" si="70"/>
        <v>0.75339046665832599</v>
      </c>
      <c r="I134" s="107">
        <f>SUM(I135:I137)</f>
        <v>45000</v>
      </c>
      <c r="J134" s="140">
        <f>SUM(J135:J137)</f>
        <v>31202.309999999998</v>
      </c>
      <c r="K134" s="103">
        <f t="shared" si="71"/>
        <v>0.69338466666666665</v>
      </c>
      <c r="L134" s="140">
        <f t="shared" ref="L134:P134" si="107">SUM(L135:L136)</f>
        <v>0</v>
      </c>
      <c r="M134" s="160">
        <f t="shared" si="107"/>
        <v>0</v>
      </c>
      <c r="N134" s="160">
        <f t="shared" si="107"/>
        <v>0</v>
      </c>
      <c r="O134" s="48">
        <f t="shared" si="107"/>
        <v>0</v>
      </c>
      <c r="P134" s="160">
        <f t="shared" si="107"/>
        <v>0</v>
      </c>
      <c r="Q134" s="124">
        <f>SUM(Q135:Q137)</f>
        <v>10951</v>
      </c>
      <c r="R134" s="140">
        <f>SUM(R135:R137)</f>
        <v>10950.64</v>
      </c>
      <c r="S134" s="231">
        <f t="shared" ref="S134" si="108">SUM(R134/Q134)</f>
        <v>0.99996712628983653</v>
      </c>
      <c r="T134" s="140">
        <f>SUM(T135:T136)</f>
        <v>0</v>
      </c>
      <c r="U134" s="160">
        <f>SUM(U135:U136)</f>
        <v>0</v>
      </c>
      <c r="V134" s="160">
        <f>SUM(V135:V136)</f>
        <v>0</v>
      </c>
      <c r="W134" s="48">
        <f>SUM(W135:W136)</f>
        <v>0</v>
      </c>
      <c r="X134" s="160">
        <f>SUM(X135:X136)</f>
        <v>0</v>
      </c>
      <c r="Y134" s="324"/>
      <c r="Z134" s="324"/>
      <c r="AA134" s="324"/>
      <c r="AB134" s="324"/>
      <c r="AC134" s="324"/>
      <c r="AD134" s="324"/>
      <c r="AE134" s="324"/>
      <c r="AF134" s="324"/>
      <c r="AG134" s="324"/>
      <c r="AH134" s="324"/>
      <c r="AI134" s="324"/>
      <c r="AJ134" s="324"/>
      <c r="AK134" s="324"/>
      <c r="AL134" s="324"/>
      <c r="AM134" s="324"/>
      <c r="AN134" s="324"/>
      <c r="AO134" s="324"/>
      <c r="AP134" s="324"/>
      <c r="AQ134" s="324"/>
      <c r="AR134" s="324"/>
      <c r="AS134" s="324"/>
      <c r="AT134" s="324"/>
      <c r="AU134" s="324"/>
      <c r="AV134" s="324"/>
      <c r="AW134" s="324"/>
      <c r="AX134" s="324"/>
      <c r="AY134" s="324"/>
      <c r="AZ134" s="324"/>
      <c r="BA134" s="324"/>
      <c r="BB134" s="324"/>
      <c r="BC134" s="324"/>
      <c r="BD134" s="324"/>
      <c r="BE134" s="324"/>
      <c r="BF134" s="324"/>
    </row>
    <row r="135" spans="1:58">
      <c r="B135" s="33"/>
      <c r="C135" s="33"/>
      <c r="D135" s="69" t="s">
        <v>29</v>
      </c>
      <c r="E135" s="78" t="s">
        <v>162</v>
      </c>
      <c r="F135" s="95">
        <v>15000</v>
      </c>
      <c r="G135" s="99">
        <v>12014.87</v>
      </c>
      <c r="H135" s="104">
        <f t="shared" si="70"/>
        <v>0.80099133333333339</v>
      </c>
      <c r="I135" s="108">
        <v>15000</v>
      </c>
      <c r="J135" s="146">
        <v>12014.87</v>
      </c>
      <c r="K135" s="104">
        <f t="shared" si="71"/>
        <v>0.80099133333333339</v>
      </c>
      <c r="L135" s="144"/>
      <c r="M135" s="161"/>
      <c r="N135" s="161"/>
      <c r="O135" s="49"/>
      <c r="P135" s="161"/>
      <c r="Q135" s="125"/>
      <c r="R135" s="144"/>
      <c r="S135" s="232"/>
      <c r="T135" s="144"/>
      <c r="U135" s="161"/>
      <c r="V135" s="161"/>
      <c r="W135" s="49"/>
      <c r="X135" s="161"/>
    </row>
    <row r="136" spans="1:58">
      <c r="B136" s="33"/>
      <c r="C136" s="33"/>
      <c r="D136" s="69" t="s">
        <v>7</v>
      </c>
      <c r="E136" s="78" t="s">
        <v>8</v>
      </c>
      <c r="F136" s="95">
        <v>30000</v>
      </c>
      <c r="G136" s="99">
        <v>19187.439999999999</v>
      </c>
      <c r="H136" s="104">
        <f t="shared" si="70"/>
        <v>0.63958133333333334</v>
      </c>
      <c r="I136" s="108">
        <v>30000</v>
      </c>
      <c r="J136" s="146">
        <v>19187.439999999999</v>
      </c>
      <c r="K136" s="104">
        <f t="shared" si="71"/>
        <v>0.63958133333333334</v>
      </c>
      <c r="L136" s="144"/>
      <c r="M136" s="161"/>
      <c r="N136" s="161"/>
      <c r="O136" s="49"/>
      <c r="P136" s="161"/>
      <c r="Q136" s="125"/>
      <c r="R136" s="144"/>
      <c r="S136" s="232"/>
      <c r="T136" s="144"/>
      <c r="U136" s="161"/>
      <c r="V136" s="161"/>
      <c r="W136" s="49"/>
      <c r="X136" s="161"/>
    </row>
    <row r="137" spans="1:58">
      <c r="B137" s="33"/>
      <c r="C137" s="33"/>
      <c r="D137" s="69" t="s">
        <v>197</v>
      </c>
      <c r="E137" s="246" t="s">
        <v>198</v>
      </c>
      <c r="F137" s="95">
        <v>10951</v>
      </c>
      <c r="G137" s="99">
        <v>10950.64</v>
      </c>
      <c r="H137" s="104">
        <f t="shared" si="70"/>
        <v>0.99996712628983653</v>
      </c>
      <c r="I137" s="108"/>
      <c r="J137" s="146"/>
      <c r="K137" s="104"/>
      <c r="L137" s="144"/>
      <c r="M137" s="161"/>
      <c r="N137" s="161"/>
      <c r="O137" s="49"/>
      <c r="P137" s="161"/>
      <c r="Q137" s="125">
        <v>10951</v>
      </c>
      <c r="R137" s="144">
        <v>10950.64</v>
      </c>
      <c r="S137" s="104">
        <f t="shared" ref="S137" si="109">SUM(R137/Q137)</f>
        <v>0.99996712628983653</v>
      </c>
      <c r="T137" s="144"/>
      <c r="U137" s="161"/>
      <c r="V137" s="161"/>
      <c r="W137" s="49"/>
      <c r="X137" s="161"/>
    </row>
    <row r="138" spans="1:58" s="6" customFormat="1">
      <c r="A138" s="224"/>
      <c r="B138" s="32"/>
      <c r="C138" s="32">
        <v>75832</v>
      </c>
      <c r="D138" s="66"/>
      <c r="E138" s="77" t="s">
        <v>48</v>
      </c>
      <c r="F138" s="94">
        <f t="shared" si="41"/>
        <v>417259</v>
      </c>
      <c r="G138" s="98">
        <f t="shared" si="42"/>
        <v>208632</v>
      </c>
      <c r="H138" s="103">
        <f t="shared" si="70"/>
        <v>0.50000599148250846</v>
      </c>
      <c r="I138" s="107">
        <f>SUM(I139)</f>
        <v>417259</v>
      </c>
      <c r="J138" s="140">
        <f t="shared" ref="J138:X138" si="110">SUM(J139)</f>
        <v>208632</v>
      </c>
      <c r="K138" s="103">
        <f t="shared" si="71"/>
        <v>0.50000599148250846</v>
      </c>
      <c r="L138" s="140">
        <f t="shared" si="110"/>
        <v>0</v>
      </c>
      <c r="M138" s="160">
        <f t="shared" si="110"/>
        <v>0</v>
      </c>
      <c r="N138" s="160">
        <f t="shared" si="110"/>
        <v>0</v>
      </c>
      <c r="O138" s="48">
        <f t="shared" si="110"/>
        <v>0</v>
      </c>
      <c r="P138" s="160">
        <f t="shared" si="110"/>
        <v>0</v>
      </c>
      <c r="Q138" s="124">
        <f t="shared" si="110"/>
        <v>0</v>
      </c>
      <c r="R138" s="140">
        <f t="shared" si="110"/>
        <v>0</v>
      </c>
      <c r="S138" s="231"/>
      <c r="T138" s="140">
        <f t="shared" si="110"/>
        <v>0</v>
      </c>
      <c r="U138" s="160">
        <f t="shared" si="110"/>
        <v>0</v>
      </c>
      <c r="V138" s="160">
        <f t="shared" si="110"/>
        <v>0</v>
      </c>
      <c r="W138" s="48">
        <f t="shared" si="110"/>
        <v>0</v>
      </c>
      <c r="X138" s="160">
        <f t="shared" si="110"/>
        <v>0</v>
      </c>
      <c r="Y138" s="324"/>
      <c r="Z138" s="324"/>
      <c r="AA138" s="324"/>
      <c r="AB138" s="324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324"/>
      <c r="AV138" s="324"/>
      <c r="AW138" s="324"/>
      <c r="AX138" s="324"/>
      <c r="AY138" s="324"/>
      <c r="AZ138" s="324"/>
      <c r="BA138" s="324"/>
      <c r="BB138" s="324"/>
      <c r="BC138" s="324"/>
      <c r="BD138" s="324"/>
      <c r="BE138" s="324"/>
      <c r="BF138" s="324"/>
    </row>
    <row r="139" spans="1:58">
      <c r="B139" s="33"/>
      <c r="C139" s="33"/>
      <c r="D139" s="69" t="s">
        <v>46</v>
      </c>
      <c r="E139" s="81" t="s">
        <v>47</v>
      </c>
      <c r="F139" s="95">
        <v>417259</v>
      </c>
      <c r="G139" s="99">
        <v>208632</v>
      </c>
      <c r="H139" s="104">
        <f t="shared" si="70"/>
        <v>0.50000599148250846</v>
      </c>
      <c r="I139" s="108">
        <v>417259</v>
      </c>
      <c r="J139" s="146">
        <v>208632</v>
      </c>
      <c r="K139" s="104">
        <f t="shared" si="71"/>
        <v>0.50000599148250846</v>
      </c>
      <c r="L139" s="144"/>
      <c r="M139" s="161"/>
      <c r="N139" s="161"/>
      <c r="O139" s="49"/>
      <c r="P139" s="161"/>
      <c r="Q139" s="125"/>
      <c r="R139" s="144"/>
      <c r="S139" s="232"/>
      <c r="T139" s="144"/>
      <c r="U139" s="161"/>
      <c r="V139" s="161"/>
      <c r="W139" s="49"/>
      <c r="X139" s="161"/>
    </row>
    <row r="140" spans="1:58" s="5" customFormat="1">
      <c r="A140" s="9"/>
      <c r="B140" s="35">
        <v>801</v>
      </c>
      <c r="C140" s="35"/>
      <c r="D140" s="70"/>
      <c r="E140" s="80" t="s">
        <v>50</v>
      </c>
      <c r="F140" s="96">
        <f>SUM(I140+Q140)</f>
        <v>7449684</v>
      </c>
      <c r="G140" s="100">
        <f>SUM(J140+R140)</f>
        <v>3885563.79</v>
      </c>
      <c r="H140" s="105">
        <f t="shared" si="70"/>
        <v>0.52157430972911067</v>
      </c>
      <c r="I140" s="96">
        <f>SUM(I141+I149+I170+I157+I167+I179+I187+I190+I198+I153+I155+I192+I196+I194)</f>
        <v>4030172</v>
      </c>
      <c r="J140" s="100">
        <f>SUM(J141+J149+J170+J157+J167+J179+J187+J190+J198+J153+J155+J192+J196+J194)</f>
        <v>2386522.4500000002</v>
      </c>
      <c r="K140" s="105">
        <f t="shared" si="71"/>
        <v>0.59216392005105489</v>
      </c>
      <c r="L140" s="100">
        <f t="shared" ref="L140:R140" si="111">SUM(L141+L149+L170+L179+L187+L190+L198+L153+L157+L167+L194+L196+L155)</f>
        <v>1739855.2000000002</v>
      </c>
      <c r="M140" s="100">
        <f t="shared" si="111"/>
        <v>0</v>
      </c>
      <c r="N140" s="100">
        <f t="shared" si="111"/>
        <v>0</v>
      </c>
      <c r="O140" s="100">
        <f t="shared" si="111"/>
        <v>171600</v>
      </c>
      <c r="P140" s="100">
        <f t="shared" si="111"/>
        <v>0</v>
      </c>
      <c r="Q140" s="100">
        <f t="shared" si="111"/>
        <v>3419512</v>
      </c>
      <c r="R140" s="100">
        <f t="shared" si="111"/>
        <v>1499041.34</v>
      </c>
      <c r="S140" s="233">
        <f t="shared" si="72"/>
        <v>0.43837873357367957</v>
      </c>
      <c r="T140" s="100">
        <f>SUM(T141+T149+T170+T179+T187+T190+T198)</f>
        <v>1499041.34</v>
      </c>
      <c r="U140" s="162">
        <f>SUM(U141+U149+U170+U179+U187+U190+U198)</f>
        <v>0</v>
      </c>
      <c r="V140" s="162">
        <f>SUM(V141+V149+V170+V179+V187+V190+V198)</f>
        <v>0</v>
      </c>
      <c r="W140" s="50">
        <f>SUM(W141+W149+W170+W179+W187+W190+W198)</f>
        <v>0</v>
      </c>
      <c r="X140" s="162">
        <f>SUM(X141+X149+X170+X179+X187+X190+X198)</f>
        <v>0</v>
      </c>
      <c r="Y140" s="323"/>
      <c r="Z140" s="323"/>
      <c r="AA140" s="323"/>
      <c r="AB140" s="323"/>
      <c r="AC140" s="323"/>
      <c r="AD140" s="323"/>
      <c r="AE140" s="323"/>
      <c r="AF140" s="323"/>
      <c r="AG140" s="323"/>
      <c r="AH140" s="323"/>
      <c r="AI140" s="323"/>
      <c r="AJ140" s="323"/>
      <c r="AK140" s="323"/>
      <c r="AL140" s="323"/>
      <c r="AM140" s="323"/>
      <c r="AN140" s="323"/>
      <c r="AO140" s="323"/>
      <c r="AP140" s="323"/>
      <c r="AQ140" s="323"/>
      <c r="AR140" s="323"/>
      <c r="AS140" s="323"/>
      <c r="AT140" s="323"/>
      <c r="AU140" s="323"/>
      <c r="AV140" s="323"/>
      <c r="AW140" s="323"/>
      <c r="AX140" s="323"/>
      <c r="AY140" s="323"/>
      <c r="AZ140" s="323"/>
      <c r="BA140" s="323"/>
      <c r="BB140" s="323"/>
      <c r="BC140" s="323"/>
      <c r="BD140" s="323"/>
      <c r="BE140" s="323"/>
      <c r="BF140" s="323"/>
    </row>
    <row r="141" spans="1:58" s="6" customFormat="1">
      <c r="A141" s="224"/>
      <c r="B141" s="32"/>
      <c r="C141" s="32">
        <v>80102</v>
      </c>
      <c r="D141" s="66"/>
      <c r="E141" s="84" t="s">
        <v>51</v>
      </c>
      <c r="F141" s="94">
        <f t="shared" si="41"/>
        <v>170100</v>
      </c>
      <c r="G141" s="98">
        <f t="shared" si="42"/>
        <v>109988.21</v>
      </c>
      <c r="H141" s="103">
        <f t="shared" si="70"/>
        <v>0.64660911228689011</v>
      </c>
      <c r="I141" s="107">
        <f>SUM(I142:I148)</f>
        <v>170100</v>
      </c>
      <c r="J141" s="140">
        <f>SUM(J142:J148)</f>
        <v>109988.21</v>
      </c>
      <c r="K141" s="103">
        <f t="shared" si="71"/>
        <v>0.64660911228689011</v>
      </c>
      <c r="L141" s="140">
        <f t="shared" ref="L141:R141" si="112">SUM(L142:L147)</f>
        <v>0</v>
      </c>
      <c r="M141" s="160">
        <f t="shared" si="112"/>
        <v>0</v>
      </c>
      <c r="N141" s="160">
        <f t="shared" si="112"/>
        <v>0</v>
      </c>
      <c r="O141" s="48">
        <f t="shared" si="112"/>
        <v>0</v>
      </c>
      <c r="P141" s="160">
        <f t="shared" si="112"/>
        <v>0</v>
      </c>
      <c r="Q141" s="124">
        <f t="shared" si="112"/>
        <v>0</v>
      </c>
      <c r="R141" s="140">
        <f t="shared" si="112"/>
        <v>0</v>
      </c>
      <c r="S141" s="231"/>
      <c r="T141" s="140">
        <f>SUM(T142:T147)</f>
        <v>0</v>
      </c>
      <c r="U141" s="160">
        <f>SUM(U142:U147)</f>
        <v>0</v>
      </c>
      <c r="V141" s="160">
        <f>SUM(V142:V147)</f>
        <v>0</v>
      </c>
      <c r="W141" s="48">
        <f>SUM(W142:W147)</f>
        <v>0</v>
      </c>
      <c r="X141" s="160">
        <f>SUM(X142:X147)</f>
        <v>0</v>
      </c>
      <c r="Y141" s="324"/>
      <c r="Z141" s="324"/>
      <c r="AA141" s="324"/>
      <c r="AB141" s="324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324"/>
      <c r="AV141" s="324"/>
      <c r="AW141" s="324"/>
      <c r="AX141" s="324"/>
      <c r="AY141" s="324"/>
      <c r="AZ141" s="324"/>
      <c r="BA141" s="324"/>
      <c r="BB141" s="324"/>
      <c r="BC141" s="324"/>
      <c r="BD141" s="324"/>
      <c r="BE141" s="324"/>
      <c r="BF141" s="324"/>
    </row>
    <row r="142" spans="1:58">
      <c r="B142" s="33"/>
      <c r="C142" s="33"/>
      <c r="D142" s="71" t="s">
        <v>185</v>
      </c>
      <c r="E142" s="81" t="s">
        <v>186</v>
      </c>
      <c r="F142" s="95">
        <v>52</v>
      </c>
      <c r="G142" s="99">
        <v>0</v>
      </c>
      <c r="H142" s="104">
        <f t="shared" si="70"/>
        <v>0</v>
      </c>
      <c r="I142" s="108">
        <v>52</v>
      </c>
      <c r="J142" s="146">
        <v>0</v>
      </c>
      <c r="K142" s="104">
        <f>SUM(J142/I142)</f>
        <v>0</v>
      </c>
      <c r="L142" s="144"/>
      <c r="M142" s="161"/>
      <c r="N142" s="161"/>
      <c r="O142" s="49"/>
      <c r="P142" s="161"/>
      <c r="Q142" s="125"/>
      <c r="R142" s="144"/>
      <c r="S142" s="232"/>
      <c r="T142" s="144"/>
      <c r="U142" s="161"/>
      <c r="V142" s="161"/>
      <c r="W142" s="49"/>
      <c r="X142" s="161"/>
    </row>
    <row r="143" spans="1:58">
      <c r="B143" s="33"/>
      <c r="C143" s="33"/>
      <c r="D143" s="71" t="s">
        <v>12</v>
      </c>
      <c r="E143" s="81" t="s">
        <v>13</v>
      </c>
      <c r="F143" s="95">
        <v>48</v>
      </c>
      <c r="G143" s="99">
        <v>9</v>
      </c>
      <c r="H143" s="104">
        <f t="shared" si="70"/>
        <v>0.1875</v>
      </c>
      <c r="I143" s="108">
        <v>48</v>
      </c>
      <c r="J143" s="146">
        <v>9</v>
      </c>
      <c r="K143" s="104">
        <f t="shared" ref="K143:K144" si="113">SUM(J143/I143)</f>
        <v>0.1875</v>
      </c>
      <c r="L143" s="144"/>
      <c r="M143" s="161"/>
      <c r="N143" s="161"/>
      <c r="O143" s="49"/>
      <c r="P143" s="161"/>
      <c r="Q143" s="125"/>
      <c r="R143" s="144"/>
      <c r="S143" s="232"/>
      <c r="T143" s="144"/>
      <c r="U143" s="161"/>
      <c r="V143" s="161"/>
      <c r="W143" s="49"/>
      <c r="X143" s="161"/>
    </row>
    <row r="144" spans="1:58">
      <c r="B144" s="33"/>
      <c r="C144" s="33"/>
      <c r="D144" s="71" t="s">
        <v>32</v>
      </c>
      <c r="E144" s="81" t="s">
        <v>170</v>
      </c>
      <c r="F144" s="95">
        <v>5000</v>
      </c>
      <c r="G144" s="99">
        <v>1925.2</v>
      </c>
      <c r="H144" s="104">
        <f t="shared" si="70"/>
        <v>0.38503999999999999</v>
      </c>
      <c r="I144" s="108">
        <v>5000</v>
      </c>
      <c r="J144" s="146">
        <v>1925.2</v>
      </c>
      <c r="K144" s="104">
        <f t="shared" si="113"/>
        <v>0.38503999999999999</v>
      </c>
      <c r="L144" s="144"/>
      <c r="M144" s="161"/>
      <c r="N144" s="161"/>
      <c r="O144" s="49"/>
      <c r="P144" s="161"/>
      <c r="Q144" s="125"/>
      <c r="R144" s="144"/>
      <c r="S144" s="232"/>
      <c r="T144" s="144"/>
      <c r="U144" s="161"/>
      <c r="V144" s="161"/>
      <c r="W144" s="49"/>
      <c r="X144" s="161"/>
    </row>
    <row r="145" spans="1:24">
      <c r="B145" s="33"/>
      <c r="C145" s="33"/>
      <c r="D145" s="69" t="s">
        <v>52</v>
      </c>
      <c r="E145" s="81" t="s">
        <v>53</v>
      </c>
      <c r="F145" s="95">
        <v>150000</v>
      </c>
      <c r="G145" s="99">
        <v>95157.6</v>
      </c>
      <c r="H145" s="104">
        <f t="shared" si="70"/>
        <v>0.63438400000000006</v>
      </c>
      <c r="I145" s="108">
        <v>150000</v>
      </c>
      <c r="J145" s="146">
        <v>95157.6</v>
      </c>
      <c r="K145" s="104">
        <f t="shared" si="71"/>
        <v>0.63438400000000006</v>
      </c>
      <c r="L145" s="144"/>
      <c r="M145" s="161"/>
      <c r="N145" s="161"/>
      <c r="O145" s="49"/>
      <c r="P145" s="161"/>
      <c r="Q145" s="125"/>
      <c r="R145" s="144"/>
      <c r="S145" s="232"/>
      <c r="T145" s="144"/>
      <c r="U145" s="161"/>
      <c r="V145" s="161"/>
      <c r="W145" s="49"/>
      <c r="X145" s="161"/>
    </row>
    <row r="146" spans="1:24">
      <c r="B146" s="33"/>
      <c r="C146" s="33"/>
      <c r="D146" s="69" t="s">
        <v>29</v>
      </c>
      <c r="E146" s="81" t="s">
        <v>162</v>
      </c>
      <c r="F146" s="95">
        <v>1500</v>
      </c>
      <c r="G146" s="99">
        <v>530.41999999999996</v>
      </c>
      <c r="H146" s="104">
        <f t="shared" si="70"/>
        <v>0.35361333333333328</v>
      </c>
      <c r="I146" s="108">
        <v>1500</v>
      </c>
      <c r="J146" s="146">
        <v>530.41999999999996</v>
      </c>
      <c r="K146" s="104">
        <f t="shared" si="71"/>
        <v>0.35361333333333328</v>
      </c>
      <c r="L146" s="144"/>
      <c r="M146" s="161"/>
      <c r="N146" s="161"/>
      <c r="O146" s="49"/>
      <c r="P146" s="161"/>
      <c r="Q146" s="125"/>
      <c r="R146" s="144"/>
      <c r="S146" s="232"/>
      <c r="T146" s="144"/>
      <c r="U146" s="161"/>
      <c r="V146" s="161"/>
      <c r="W146" s="49"/>
      <c r="X146" s="161"/>
    </row>
    <row r="147" spans="1:24" ht="12" customHeight="1">
      <c r="B147" s="33"/>
      <c r="C147" s="33"/>
      <c r="D147" s="69" t="s">
        <v>7</v>
      </c>
      <c r="E147" s="78" t="s">
        <v>8</v>
      </c>
      <c r="F147" s="95">
        <v>13500</v>
      </c>
      <c r="G147" s="99">
        <v>12365.99</v>
      </c>
      <c r="H147" s="104">
        <f t="shared" si="70"/>
        <v>0.91599925925925929</v>
      </c>
      <c r="I147" s="108">
        <v>13500</v>
      </c>
      <c r="J147" s="146">
        <v>12365.99</v>
      </c>
      <c r="K147" s="104">
        <f t="shared" si="71"/>
        <v>0.91599925925925929</v>
      </c>
      <c r="L147" s="144"/>
      <c r="M147" s="161"/>
      <c r="N147" s="161"/>
      <c r="O147" s="49"/>
      <c r="P147" s="161"/>
      <c r="Q147" s="125"/>
      <c r="R147" s="144"/>
      <c r="S147" s="232"/>
      <c r="T147" s="144"/>
      <c r="U147" s="161"/>
      <c r="V147" s="161"/>
      <c r="W147" s="49"/>
      <c r="X147" s="161"/>
    </row>
    <row r="148" spans="1:24" ht="12" hidden="1" customHeight="1">
      <c r="B148" s="33"/>
      <c r="C148" s="33"/>
      <c r="D148" s="69" t="s">
        <v>54</v>
      </c>
      <c r="E148" s="78" t="s">
        <v>135</v>
      </c>
      <c r="F148" s="95"/>
      <c r="G148" s="99"/>
      <c r="H148" s="104" t="e">
        <f t="shared" ref="H148" si="114">SUM(G148/F148)</f>
        <v>#DIV/0!</v>
      </c>
      <c r="I148" s="108"/>
      <c r="J148" s="146"/>
      <c r="K148" s="104" t="e">
        <f t="shared" ref="K148" si="115">SUM(J148/I148)</f>
        <v>#DIV/0!</v>
      </c>
      <c r="L148" s="144"/>
      <c r="M148" s="161"/>
      <c r="N148" s="161"/>
      <c r="O148" s="49"/>
      <c r="P148" s="161"/>
      <c r="Q148" s="125"/>
      <c r="R148" s="144"/>
      <c r="S148" s="232"/>
      <c r="T148" s="144"/>
      <c r="U148" s="161"/>
      <c r="V148" s="161"/>
      <c r="W148" s="49"/>
      <c r="X148" s="161"/>
    </row>
    <row r="149" spans="1:24">
      <c r="B149" s="36"/>
      <c r="C149" s="36">
        <v>80105</v>
      </c>
      <c r="D149" s="72"/>
      <c r="E149" s="82" t="s">
        <v>145</v>
      </c>
      <c r="F149" s="94">
        <f t="shared" ref="F149:F223" si="116">SUM(I149+Q149)</f>
        <v>246132</v>
      </c>
      <c r="G149" s="98">
        <f t="shared" ref="G149:G223" si="117">SUM(J149+R149)</f>
        <v>170206.09</v>
      </c>
      <c r="H149" s="103">
        <f t="shared" si="70"/>
        <v>0.69152361334568446</v>
      </c>
      <c r="I149" s="94">
        <f>SUM(I150:I152)</f>
        <v>246132</v>
      </c>
      <c r="J149" s="98">
        <f>SUM(J150:J152)</f>
        <v>170206.09</v>
      </c>
      <c r="K149" s="103">
        <f t="shared" si="71"/>
        <v>0.69152361334568446</v>
      </c>
      <c r="L149" s="98">
        <f>SUM(L150:L152)</f>
        <v>166695.09</v>
      </c>
      <c r="M149" s="168">
        <f t="shared" ref="M149:X149" si="118">SUM(M150)</f>
        <v>0</v>
      </c>
      <c r="N149" s="168">
        <f t="shared" si="118"/>
        <v>0</v>
      </c>
      <c r="O149" s="55">
        <f t="shared" si="118"/>
        <v>0</v>
      </c>
      <c r="P149" s="168">
        <f t="shared" si="118"/>
        <v>0</v>
      </c>
      <c r="Q149" s="133">
        <f t="shared" si="118"/>
        <v>0</v>
      </c>
      <c r="R149" s="98">
        <f t="shared" si="118"/>
        <v>0</v>
      </c>
      <c r="S149" s="231"/>
      <c r="T149" s="98">
        <f t="shared" si="118"/>
        <v>0</v>
      </c>
      <c r="U149" s="168">
        <f t="shared" si="118"/>
        <v>0</v>
      </c>
      <c r="V149" s="168">
        <f t="shared" si="118"/>
        <v>0</v>
      </c>
      <c r="W149" s="55">
        <f t="shared" si="118"/>
        <v>0</v>
      </c>
      <c r="X149" s="168">
        <f t="shared" si="118"/>
        <v>0</v>
      </c>
    </row>
    <row r="150" spans="1:24" hidden="1">
      <c r="B150" s="33"/>
      <c r="C150" s="33"/>
      <c r="D150" s="69" t="s">
        <v>104</v>
      </c>
      <c r="E150" s="78" t="s">
        <v>106</v>
      </c>
      <c r="F150" s="95">
        <f t="shared" si="116"/>
        <v>0</v>
      </c>
      <c r="G150" s="99">
        <f t="shared" ref="G150:G156" si="119">SUM(J150+R150)</f>
        <v>0</v>
      </c>
      <c r="H150" s="104" t="e">
        <f t="shared" ref="H150:H156" si="120">SUM(G150/F150)</f>
        <v>#DIV/0!</v>
      </c>
      <c r="I150" s="111"/>
      <c r="J150" s="146"/>
      <c r="K150" s="104" t="e">
        <f t="shared" si="71"/>
        <v>#DIV/0!</v>
      </c>
      <c r="L150" s="144"/>
      <c r="M150" s="161"/>
      <c r="N150" s="161"/>
      <c r="O150" s="49"/>
      <c r="P150" s="161"/>
      <c r="Q150" s="125"/>
      <c r="R150" s="144"/>
      <c r="S150" s="232"/>
      <c r="T150" s="144"/>
      <c r="U150" s="161"/>
      <c r="V150" s="161"/>
      <c r="W150" s="49"/>
      <c r="X150" s="161"/>
    </row>
    <row r="151" spans="1:24">
      <c r="B151" s="33"/>
      <c r="C151" s="33"/>
      <c r="D151" s="69" t="s">
        <v>156</v>
      </c>
      <c r="E151" s="78" t="s">
        <v>106</v>
      </c>
      <c r="F151" s="95">
        <v>239117</v>
      </c>
      <c r="G151" s="99">
        <v>166695.09</v>
      </c>
      <c r="H151" s="104">
        <f t="shared" si="120"/>
        <v>0.69712772408486223</v>
      </c>
      <c r="I151" s="108">
        <v>239117</v>
      </c>
      <c r="J151" s="146">
        <v>166695.09</v>
      </c>
      <c r="K151" s="104">
        <f t="shared" ref="K151:K152" si="121">SUM(J151/I151)</f>
        <v>0.69712772408486223</v>
      </c>
      <c r="L151" s="144">
        <v>166695.09</v>
      </c>
      <c r="M151" s="144"/>
      <c r="N151" s="161"/>
      <c r="O151" s="245"/>
      <c r="P151" s="161"/>
      <c r="Q151" s="244"/>
      <c r="R151" s="144"/>
      <c r="S151" s="232"/>
      <c r="T151" s="144"/>
      <c r="U151" s="161"/>
      <c r="V151" s="161"/>
      <c r="W151" s="49"/>
      <c r="X151" s="161"/>
    </row>
    <row r="152" spans="1:24">
      <c r="B152" s="33"/>
      <c r="C152" s="33"/>
      <c r="D152" s="69" t="s">
        <v>54</v>
      </c>
      <c r="E152" s="78" t="s">
        <v>135</v>
      </c>
      <c r="F152" s="95">
        <v>7015</v>
      </c>
      <c r="G152" s="99">
        <v>3511</v>
      </c>
      <c r="H152" s="104">
        <f t="shared" si="120"/>
        <v>0.50049893086243769</v>
      </c>
      <c r="I152" s="108">
        <v>7015</v>
      </c>
      <c r="J152" s="146">
        <v>3511</v>
      </c>
      <c r="K152" s="104">
        <f t="shared" si="121"/>
        <v>0.50049893086243769</v>
      </c>
      <c r="L152" s="144"/>
      <c r="M152" s="144"/>
      <c r="N152" s="161"/>
      <c r="O152" s="245"/>
      <c r="P152" s="161"/>
      <c r="Q152" s="244"/>
      <c r="R152" s="144"/>
      <c r="S152" s="232"/>
      <c r="T152" s="144"/>
      <c r="U152" s="161"/>
      <c r="V152" s="161"/>
      <c r="W152" s="49"/>
      <c r="X152" s="161"/>
    </row>
    <row r="153" spans="1:24" hidden="1">
      <c r="B153" s="44"/>
      <c r="C153" s="44">
        <v>80110</v>
      </c>
      <c r="D153" s="72"/>
      <c r="E153" s="192" t="s">
        <v>153</v>
      </c>
      <c r="F153" s="94">
        <f t="shared" ref="F153:F167" si="122">SUM(I153+Q153)</f>
        <v>0</v>
      </c>
      <c r="G153" s="98">
        <f t="shared" si="119"/>
        <v>0</v>
      </c>
      <c r="H153" s="103" t="e">
        <f t="shared" si="120"/>
        <v>#DIV/0!</v>
      </c>
      <c r="I153" s="193">
        <f>SUM(I154)</f>
        <v>0</v>
      </c>
      <c r="J153" s="147">
        <f>SUM(J154)</f>
        <v>0</v>
      </c>
      <c r="K153" s="103" t="e">
        <f t="shared" ref="K153:K167" si="123">SUM(J153/I153)</f>
        <v>#DIV/0!</v>
      </c>
      <c r="L153" s="158">
        <f>SUM(L154)</f>
        <v>0</v>
      </c>
      <c r="M153" s="158">
        <f t="shared" ref="M153:R153" si="124">SUM(M154)</f>
        <v>0</v>
      </c>
      <c r="N153" s="176">
        <f t="shared" si="124"/>
        <v>0</v>
      </c>
      <c r="O153" s="158">
        <f t="shared" si="124"/>
        <v>0</v>
      </c>
      <c r="P153" s="176">
        <f t="shared" si="124"/>
        <v>0</v>
      </c>
      <c r="Q153" s="197">
        <f t="shared" si="124"/>
        <v>0</v>
      </c>
      <c r="R153" s="158">
        <f t="shared" si="124"/>
        <v>0</v>
      </c>
      <c r="S153" s="231"/>
      <c r="T153" s="158"/>
      <c r="U153" s="176"/>
      <c r="V153" s="176"/>
      <c r="W153" s="60"/>
      <c r="X153" s="176"/>
    </row>
    <row r="154" spans="1:24" hidden="1">
      <c r="B154" s="33"/>
      <c r="C154" s="33"/>
      <c r="D154" s="69" t="s">
        <v>27</v>
      </c>
      <c r="E154" s="78" t="s">
        <v>146</v>
      </c>
      <c r="F154" s="95">
        <f t="shared" si="122"/>
        <v>0</v>
      </c>
      <c r="G154" s="99">
        <f t="shared" si="119"/>
        <v>0</v>
      </c>
      <c r="H154" s="104" t="e">
        <f t="shared" si="120"/>
        <v>#DIV/0!</v>
      </c>
      <c r="I154" s="111"/>
      <c r="J154" s="146"/>
      <c r="K154" s="104" t="e">
        <f t="shared" si="123"/>
        <v>#DIV/0!</v>
      </c>
      <c r="L154" s="144"/>
      <c r="M154" s="161"/>
      <c r="N154" s="161"/>
      <c r="O154" s="49"/>
      <c r="P154" s="161"/>
      <c r="Q154" s="125"/>
      <c r="R154" s="144"/>
      <c r="S154" s="232"/>
      <c r="T154" s="144"/>
      <c r="U154" s="161"/>
      <c r="V154" s="161"/>
      <c r="W154" s="49"/>
      <c r="X154" s="161"/>
    </row>
    <row r="155" spans="1:24" hidden="1">
      <c r="B155" s="44"/>
      <c r="C155" s="44">
        <v>80111</v>
      </c>
      <c r="D155" s="72"/>
      <c r="E155" s="192" t="s">
        <v>154</v>
      </c>
      <c r="F155" s="94">
        <f t="shared" si="122"/>
        <v>0</v>
      </c>
      <c r="G155" s="98">
        <f t="shared" si="119"/>
        <v>0</v>
      </c>
      <c r="H155" s="103" t="e">
        <f t="shared" si="120"/>
        <v>#DIV/0!</v>
      </c>
      <c r="I155" s="193">
        <f>SUM(I156)</f>
        <v>0</v>
      </c>
      <c r="J155" s="147">
        <f>SUM(J156)</f>
        <v>0</v>
      </c>
      <c r="K155" s="103" t="e">
        <f t="shared" si="123"/>
        <v>#DIV/0!</v>
      </c>
      <c r="L155" s="158">
        <f>SUM(L156)</f>
        <v>0</v>
      </c>
      <c r="M155" s="158">
        <f t="shared" ref="M155:R167" si="125">SUM(M156)</f>
        <v>0</v>
      </c>
      <c r="N155" s="176">
        <f t="shared" si="125"/>
        <v>0</v>
      </c>
      <c r="O155" s="158">
        <f t="shared" si="125"/>
        <v>0</v>
      </c>
      <c r="P155" s="176">
        <f t="shared" si="125"/>
        <v>0</v>
      </c>
      <c r="Q155" s="197">
        <f t="shared" si="125"/>
        <v>0</v>
      </c>
      <c r="R155" s="158">
        <f t="shared" si="125"/>
        <v>0</v>
      </c>
      <c r="S155" s="231"/>
      <c r="T155" s="158"/>
      <c r="U155" s="176"/>
      <c r="V155" s="176"/>
      <c r="W155" s="60"/>
      <c r="X155" s="176"/>
    </row>
    <row r="156" spans="1:24" hidden="1">
      <c r="B156" s="33"/>
      <c r="C156" s="33"/>
      <c r="D156" s="69" t="s">
        <v>27</v>
      </c>
      <c r="E156" s="78" t="s">
        <v>146</v>
      </c>
      <c r="F156" s="95">
        <f t="shared" si="122"/>
        <v>0</v>
      </c>
      <c r="G156" s="99">
        <f t="shared" si="119"/>
        <v>0</v>
      </c>
      <c r="H156" s="104" t="e">
        <f t="shared" si="120"/>
        <v>#DIV/0!</v>
      </c>
      <c r="I156" s="111"/>
      <c r="J156" s="146"/>
      <c r="K156" s="104" t="e">
        <f t="shared" si="123"/>
        <v>#DIV/0!</v>
      </c>
      <c r="L156" s="144"/>
      <c r="M156" s="161"/>
      <c r="N156" s="161"/>
      <c r="O156" s="49"/>
      <c r="P156" s="161"/>
      <c r="Q156" s="125"/>
      <c r="R156" s="144"/>
      <c r="S156" s="232"/>
      <c r="T156" s="144"/>
      <c r="U156" s="161"/>
      <c r="V156" s="161"/>
      <c r="W156" s="49"/>
      <c r="X156" s="161"/>
    </row>
    <row r="157" spans="1:24">
      <c r="A157"/>
      <c r="B157" s="44"/>
      <c r="C157" s="44">
        <v>80115</v>
      </c>
      <c r="D157" s="72"/>
      <c r="E157" s="192" t="s">
        <v>215</v>
      </c>
      <c r="F157" s="94">
        <f t="shared" si="122"/>
        <v>940054</v>
      </c>
      <c r="G157" s="98">
        <f t="shared" ref="G157" si="126">SUM(J157+R157)</f>
        <v>125907.89000000001</v>
      </c>
      <c r="H157" s="103">
        <f t="shared" ref="H157:H168" si="127">SUM(G157/F157)</f>
        <v>0.13393686958408774</v>
      </c>
      <c r="I157" s="193">
        <f>SUM(I158:I166)</f>
        <v>940054</v>
      </c>
      <c r="J157" s="147">
        <f>SUM(J158:J166)</f>
        <v>125907.89000000001</v>
      </c>
      <c r="K157" s="103">
        <f t="shared" si="123"/>
        <v>0.13393686958408774</v>
      </c>
      <c r="L157" s="158">
        <f t="shared" ref="L157:R157" si="128">SUM(L166)</f>
        <v>0</v>
      </c>
      <c r="M157" s="158">
        <f t="shared" si="128"/>
        <v>0</v>
      </c>
      <c r="N157" s="176">
        <f t="shared" si="128"/>
        <v>0</v>
      </c>
      <c r="O157" s="158">
        <f t="shared" si="128"/>
        <v>0</v>
      </c>
      <c r="P157" s="176">
        <f t="shared" si="128"/>
        <v>0</v>
      </c>
      <c r="Q157" s="197">
        <f t="shared" si="128"/>
        <v>0</v>
      </c>
      <c r="R157" s="158">
        <f t="shared" si="128"/>
        <v>0</v>
      </c>
      <c r="S157" s="231"/>
      <c r="T157" s="158"/>
      <c r="U157" s="176"/>
      <c r="V157" s="176"/>
      <c r="W157" s="60"/>
      <c r="X157" s="176"/>
    </row>
    <row r="158" spans="1:24">
      <c r="A158"/>
      <c r="B158" s="247"/>
      <c r="C158" s="247"/>
      <c r="D158" s="71" t="s">
        <v>185</v>
      </c>
      <c r="E158" s="81" t="s">
        <v>186</v>
      </c>
      <c r="F158" s="95">
        <v>1080</v>
      </c>
      <c r="G158" s="99">
        <v>624</v>
      </c>
      <c r="H158" s="104">
        <f t="shared" si="127"/>
        <v>0.57777777777777772</v>
      </c>
      <c r="I158" s="111">
        <v>1080</v>
      </c>
      <c r="J158" s="146">
        <v>624</v>
      </c>
      <c r="K158" s="104">
        <f t="shared" si="123"/>
        <v>0.57777777777777772</v>
      </c>
      <c r="L158" s="248"/>
      <c r="M158" s="248"/>
      <c r="N158" s="249"/>
      <c r="O158" s="289"/>
      <c r="P158" s="249"/>
      <c r="Q158" s="289"/>
      <c r="R158" s="248"/>
      <c r="S158" s="252"/>
      <c r="T158" s="248"/>
      <c r="U158" s="249"/>
      <c r="V158" s="249"/>
      <c r="W158" s="250"/>
      <c r="X158" s="249"/>
    </row>
    <row r="159" spans="1:24">
      <c r="A159"/>
      <c r="B159" s="247"/>
      <c r="C159" s="247"/>
      <c r="D159" s="71" t="s">
        <v>12</v>
      </c>
      <c r="E159" s="81" t="s">
        <v>13</v>
      </c>
      <c r="F159" s="95">
        <v>248</v>
      </c>
      <c r="G159" s="99">
        <v>189</v>
      </c>
      <c r="H159" s="104">
        <f t="shared" si="127"/>
        <v>0.76209677419354838</v>
      </c>
      <c r="I159" s="111">
        <v>248</v>
      </c>
      <c r="J159" s="146">
        <v>189</v>
      </c>
      <c r="K159" s="104">
        <f t="shared" si="123"/>
        <v>0.76209677419354838</v>
      </c>
      <c r="L159" s="248"/>
      <c r="M159" s="248"/>
      <c r="N159" s="249"/>
      <c r="O159" s="289"/>
      <c r="P159" s="249"/>
      <c r="Q159" s="289"/>
      <c r="R159" s="248"/>
      <c r="S159" s="252"/>
      <c r="T159" s="248"/>
      <c r="U159" s="249"/>
      <c r="V159" s="249"/>
      <c r="W159" s="250"/>
      <c r="X159" s="249"/>
    </row>
    <row r="160" spans="1:24">
      <c r="A160"/>
      <c r="B160" s="247"/>
      <c r="C160" s="247"/>
      <c r="D160" s="71" t="s">
        <v>32</v>
      </c>
      <c r="E160" s="81" t="s">
        <v>170</v>
      </c>
      <c r="F160" s="95">
        <v>87656</v>
      </c>
      <c r="G160" s="99">
        <v>55492.98</v>
      </c>
      <c r="H160" s="104">
        <f t="shared" si="127"/>
        <v>0.63307680021903812</v>
      </c>
      <c r="I160" s="111">
        <v>87656</v>
      </c>
      <c r="J160" s="146">
        <v>55492.98</v>
      </c>
      <c r="K160" s="104">
        <f t="shared" si="123"/>
        <v>0.63307680021903812</v>
      </c>
      <c r="L160" s="248"/>
      <c r="M160" s="248"/>
      <c r="N160" s="249"/>
      <c r="O160" s="289"/>
      <c r="P160" s="249"/>
      <c r="Q160" s="289"/>
      <c r="R160" s="248"/>
      <c r="S160" s="252"/>
      <c r="T160" s="248"/>
      <c r="U160" s="249"/>
      <c r="V160" s="249"/>
      <c r="W160" s="250"/>
      <c r="X160" s="249"/>
    </row>
    <row r="161" spans="1:58">
      <c r="A161"/>
      <c r="B161" s="247"/>
      <c r="C161" s="247"/>
      <c r="D161" s="69" t="s">
        <v>52</v>
      </c>
      <c r="E161" s="81" t="s">
        <v>53</v>
      </c>
      <c r="F161" s="95">
        <v>20440</v>
      </c>
      <c r="G161" s="99">
        <v>9453.18</v>
      </c>
      <c r="H161" s="104">
        <f t="shared" si="127"/>
        <v>0.46248434442270059</v>
      </c>
      <c r="I161" s="111">
        <v>20440</v>
      </c>
      <c r="J161" s="146">
        <v>9453.18</v>
      </c>
      <c r="K161" s="104">
        <f t="shared" si="123"/>
        <v>0.46248434442270059</v>
      </c>
      <c r="L161" s="248"/>
      <c r="M161" s="248"/>
      <c r="N161" s="249"/>
      <c r="O161" s="289"/>
      <c r="P161" s="249"/>
      <c r="Q161" s="289"/>
      <c r="R161" s="248"/>
      <c r="S161" s="252"/>
      <c r="T161" s="248"/>
      <c r="U161" s="249"/>
      <c r="V161" s="249"/>
      <c r="W161" s="250"/>
      <c r="X161" s="249"/>
    </row>
    <row r="162" spans="1:58">
      <c r="A162"/>
      <c r="B162" s="247"/>
      <c r="C162" s="247"/>
      <c r="D162" s="69" t="s">
        <v>29</v>
      </c>
      <c r="E162" s="81" t="s">
        <v>162</v>
      </c>
      <c r="F162" s="95">
        <v>2454</v>
      </c>
      <c r="G162" s="99">
        <v>1706.52</v>
      </c>
      <c r="H162" s="104">
        <f t="shared" si="127"/>
        <v>0.69540342298288504</v>
      </c>
      <c r="I162" s="111">
        <v>2454</v>
      </c>
      <c r="J162" s="146">
        <v>1706.52</v>
      </c>
      <c r="K162" s="104">
        <f t="shared" si="123"/>
        <v>0.69540342298288504</v>
      </c>
      <c r="L162" s="248"/>
      <c r="M162" s="248"/>
      <c r="N162" s="249"/>
      <c r="O162" s="289"/>
      <c r="P162" s="249"/>
      <c r="Q162" s="289"/>
      <c r="R162" s="248"/>
      <c r="S162" s="252"/>
      <c r="T162" s="248"/>
      <c r="U162" s="249"/>
      <c r="V162" s="249"/>
      <c r="W162" s="250"/>
      <c r="X162" s="249"/>
    </row>
    <row r="163" spans="1:58">
      <c r="A163"/>
      <c r="B163" s="247"/>
      <c r="C163" s="247"/>
      <c r="D163" s="69" t="s">
        <v>7</v>
      </c>
      <c r="E163" s="78" t="s">
        <v>8</v>
      </c>
      <c r="F163" s="95">
        <v>43290</v>
      </c>
      <c r="G163" s="99">
        <v>37442.21</v>
      </c>
      <c r="H163" s="104">
        <f t="shared" si="127"/>
        <v>0.86491591591591588</v>
      </c>
      <c r="I163" s="111">
        <v>43290</v>
      </c>
      <c r="J163" s="146">
        <v>37442.21</v>
      </c>
      <c r="K163" s="104">
        <f t="shared" si="123"/>
        <v>0.86491591591591588</v>
      </c>
      <c r="L163" s="248"/>
      <c r="M163" s="248"/>
      <c r="N163" s="249"/>
      <c r="O163" s="289"/>
      <c r="P163" s="249"/>
      <c r="Q163" s="289"/>
      <c r="R163" s="248"/>
      <c r="S163" s="252"/>
      <c r="T163" s="248"/>
      <c r="U163" s="249"/>
      <c r="V163" s="249"/>
      <c r="W163" s="250"/>
      <c r="X163" s="249"/>
    </row>
    <row r="164" spans="1:58">
      <c r="A164"/>
      <c r="B164" s="247"/>
      <c r="C164" s="247"/>
      <c r="D164" s="69" t="s">
        <v>158</v>
      </c>
      <c r="E164" s="78" t="s">
        <v>106</v>
      </c>
      <c r="F164" s="95">
        <v>574647</v>
      </c>
      <c r="G164" s="99">
        <v>0</v>
      </c>
      <c r="H164" s="104">
        <f t="shared" si="127"/>
        <v>0</v>
      </c>
      <c r="I164" s="111">
        <v>574647</v>
      </c>
      <c r="J164" s="146">
        <v>0</v>
      </c>
      <c r="K164" s="104">
        <f t="shared" si="123"/>
        <v>0</v>
      </c>
      <c r="L164" s="248"/>
      <c r="M164" s="248"/>
      <c r="N164" s="249"/>
      <c r="O164" s="289"/>
      <c r="P164" s="249"/>
      <c r="Q164" s="289"/>
      <c r="R164" s="248"/>
      <c r="S164" s="252"/>
      <c r="T164" s="248"/>
      <c r="U164" s="249"/>
      <c r="V164" s="249"/>
      <c r="W164" s="250"/>
      <c r="X164" s="249"/>
    </row>
    <row r="165" spans="1:58">
      <c r="A165"/>
      <c r="B165" s="247"/>
      <c r="C165" s="247"/>
      <c r="D165" s="69" t="s">
        <v>156</v>
      </c>
      <c r="E165" s="78" t="s">
        <v>106</v>
      </c>
      <c r="F165" s="95">
        <v>189239</v>
      </c>
      <c r="G165" s="99">
        <v>0</v>
      </c>
      <c r="H165" s="104">
        <f t="shared" si="127"/>
        <v>0</v>
      </c>
      <c r="I165" s="111">
        <v>189239</v>
      </c>
      <c r="J165" s="146">
        <v>0</v>
      </c>
      <c r="K165" s="104">
        <f t="shared" si="123"/>
        <v>0</v>
      </c>
      <c r="L165" s="248"/>
      <c r="M165" s="248"/>
      <c r="N165" s="249"/>
      <c r="O165" s="289"/>
      <c r="P165" s="249"/>
      <c r="Q165" s="289"/>
      <c r="R165" s="248"/>
      <c r="S165" s="252"/>
      <c r="T165" s="248"/>
      <c r="U165" s="249"/>
      <c r="V165" s="249"/>
      <c r="W165" s="250"/>
      <c r="X165" s="249"/>
    </row>
    <row r="166" spans="1:58">
      <c r="A166"/>
      <c r="B166" s="33"/>
      <c r="C166" s="33"/>
      <c r="D166" s="69" t="s">
        <v>54</v>
      </c>
      <c r="E166" s="78" t="s">
        <v>135</v>
      </c>
      <c r="F166" s="95">
        <v>21000</v>
      </c>
      <c r="G166" s="99">
        <v>21000</v>
      </c>
      <c r="H166" s="104">
        <f t="shared" si="127"/>
        <v>1</v>
      </c>
      <c r="I166" s="111">
        <v>21000</v>
      </c>
      <c r="J166" s="146">
        <v>21000</v>
      </c>
      <c r="K166" s="104">
        <f t="shared" si="123"/>
        <v>1</v>
      </c>
      <c r="L166" s="144"/>
      <c r="M166" s="161"/>
      <c r="N166" s="161"/>
      <c r="O166" s="49"/>
      <c r="P166" s="161"/>
      <c r="Q166" s="125"/>
      <c r="R166" s="144"/>
      <c r="S166" s="232"/>
      <c r="T166" s="144"/>
      <c r="U166" s="161"/>
      <c r="V166" s="161"/>
      <c r="W166" s="49"/>
      <c r="X166" s="161"/>
    </row>
    <row r="167" spans="1:58">
      <c r="A167"/>
      <c r="B167" s="44"/>
      <c r="C167" s="44">
        <v>80116</v>
      </c>
      <c r="D167" s="72"/>
      <c r="E167" s="192" t="s">
        <v>199</v>
      </c>
      <c r="F167" s="94">
        <f t="shared" si="122"/>
        <v>30</v>
      </c>
      <c r="G167" s="98">
        <f t="shared" ref="G167" si="129">SUM(J167+R167)</f>
        <v>55.36</v>
      </c>
      <c r="H167" s="103">
        <f t="shared" si="127"/>
        <v>1.8453333333333333</v>
      </c>
      <c r="I167" s="193">
        <f>SUM(I168:I169)</f>
        <v>30</v>
      </c>
      <c r="J167" s="147">
        <f>SUM(J168:J169)</f>
        <v>55.36</v>
      </c>
      <c r="K167" s="103">
        <f t="shared" si="123"/>
        <v>1.8453333333333333</v>
      </c>
      <c r="L167" s="158">
        <f>SUM(L168)</f>
        <v>0</v>
      </c>
      <c r="M167" s="158">
        <f t="shared" si="125"/>
        <v>0</v>
      </c>
      <c r="N167" s="176">
        <f t="shared" si="125"/>
        <v>0</v>
      </c>
      <c r="O167" s="158">
        <f t="shared" si="125"/>
        <v>0</v>
      </c>
      <c r="P167" s="176">
        <f t="shared" si="125"/>
        <v>0</v>
      </c>
      <c r="Q167" s="197">
        <f t="shared" si="125"/>
        <v>0</v>
      </c>
      <c r="R167" s="158">
        <f t="shared" si="125"/>
        <v>0</v>
      </c>
      <c r="S167" s="231"/>
      <c r="T167" s="158"/>
      <c r="U167" s="176"/>
      <c r="V167" s="176"/>
      <c r="W167" s="60"/>
      <c r="X167" s="176"/>
    </row>
    <row r="168" spans="1:58">
      <c r="B168" s="33"/>
      <c r="C168" s="33"/>
      <c r="D168" s="69" t="s">
        <v>29</v>
      </c>
      <c r="E168" s="81" t="s">
        <v>162</v>
      </c>
      <c r="F168" s="95">
        <v>30</v>
      </c>
      <c r="G168" s="99">
        <v>19.36</v>
      </c>
      <c r="H168" s="104">
        <f t="shared" si="127"/>
        <v>0.64533333333333331</v>
      </c>
      <c r="I168" s="108">
        <v>30</v>
      </c>
      <c r="J168" s="146">
        <v>19.36</v>
      </c>
      <c r="K168" s="104">
        <f>SUM(J168/I168)</f>
        <v>0.64533333333333331</v>
      </c>
      <c r="L168" s="144"/>
      <c r="M168" s="161"/>
      <c r="N168" s="161"/>
      <c r="O168" s="49"/>
      <c r="P168" s="161"/>
      <c r="Q168" s="125"/>
      <c r="R168" s="144"/>
      <c r="S168" s="232"/>
      <c r="T168" s="144"/>
      <c r="U168" s="161"/>
      <c r="V168" s="161"/>
      <c r="W168" s="49"/>
      <c r="X168" s="161"/>
    </row>
    <row r="169" spans="1:58">
      <c r="B169" s="33"/>
      <c r="C169" s="33"/>
      <c r="D169" s="69" t="s">
        <v>7</v>
      </c>
      <c r="E169" s="78" t="s">
        <v>8</v>
      </c>
      <c r="F169" s="95">
        <f t="shared" ref="F169" si="130">SUM(I169+Q169)</f>
        <v>0</v>
      </c>
      <c r="G169" s="99">
        <v>36</v>
      </c>
      <c r="H169" s="104"/>
      <c r="I169" s="108">
        <v>0</v>
      </c>
      <c r="J169" s="146">
        <v>36</v>
      </c>
      <c r="K169" s="104"/>
      <c r="L169" s="144"/>
      <c r="M169" s="161"/>
      <c r="N169" s="161"/>
      <c r="O169" s="49"/>
      <c r="P169" s="161"/>
      <c r="Q169" s="125"/>
      <c r="R169" s="144"/>
      <c r="S169" s="232"/>
      <c r="T169" s="144"/>
      <c r="U169" s="161"/>
      <c r="V169" s="161"/>
      <c r="W169" s="49"/>
      <c r="X169" s="161"/>
    </row>
    <row r="170" spans="1:58" s="6" customFormat="1">
      <c r="A170" s="224"/>
      <c r="B170" s="32"/>
      <c r="C170" s="32">
        <v>80120</v>
      </c>
      <c r="D170" s="66"/>
      <c r="E170" s="84" t="s">
        <v>56</v>
      </c>
      <c r="F170" s="94">
        <f t="shared" si="116"/>
        <v>54127</v>
      </c>
      <c r="G170" s="98">
        <f t="shared" si="117"/>
        <v>44978.79</v>
      </c>
      <c r="H170" s="103">
        <f t="shared" si="70"/>
        <v>0.83098619912428184</v>
      </c>
      <c r="I170" s="110">
        <f>SUM(I171:I178)</f>
        <v>54127</v>
      </c>
      <c r="J170" s="143">
        <f>SUM(J171:J178)</f>
        <v>44978.79</v>
      </c>
      <c r="K170" s="103">
        <f t="shared" si="71"/>
        <v>0.83098619912428184</v>
      </c>
      <c r="L170" s="143">
        <f t="shared" ref="L170:R170" si="131">SUM(L171:L178)</f>
        <v>0</v>
      </c>
      <c r="M170" s="165">
        <f t="shared" si="131"/>
        <v>0</v>
      </c>
      <c r="N170" s="165">
        <f t="shared" si="131"/>
        <v>0</v>
      </c>
      <c r="O170" s="52">
        <f t="shared" si="131"/>
        <v>0</v>
      </c>
      <c r="P170" s="165">
        <f t="shared" si="131"/>
        <v>0</v>
      </c>
      <c r="Q170" s="128">
        <f t="shared" si="131"/>
        <v>0</v>
      </c>
      <c r="R170" s="143">
        <f t="shared" si="131"/>
        <v>0</v>
      </c>
      <c r="S170" s="231" t="e">
        <f t="shared" ref="S170" si="132">SUM(R170/Q170)</f>
        <v>#DIV/0!</v>
      </c>
      <c r="T170" s="143">
        <f>SUM(T171:T178)</f>
        <v>0</v>
      </c>
      <c r="U170" s="165">
        <f>SUM(U171:U178)</f>
        <v>0</v>
      </c>
      <c r="V170" s="165">
        <f>SUM(V171:V178)</f>
        <v>0</v>
      </c>
      <c r="W170" s="52">
        <f>SUM(W171:W178)</f>
        <v>0</v>
      </c>
      <c r="X170" s="165">
        <f>SUM(X171:X178)</f>
        <v>0</v>
      </c>
      <c r="Y170" s="324"/>
      <c r="Z170" s="324"/>
      <c r="AA170" s="324"/>
      <c r="AB170" s="324"/>
      <c r="AC170" s="324"/>
      <c r="AD170" s="324"/>
      <c r="AE170" s="324"/>
      <c r="AF170" s="324"/>
      <c r="AG170" s="324"/>
      <c r="AH170" s="324"/>
      <c r="AI170" s="324"/>
      <c r="AJ170" s="324"/>
      <c r="AK170" s="324"/>
      <c r="AL170" s="324"/>
      <c r="AM170" s="324"/>
      <c r="AN170" s="324"/>
      <c r="AO170" s="324"/>
      <c r="AP170" s="324"/>
      <c r="AQ170" s="324"/>
      <c r="AR170" s="324"/>
      <c r="AS170" s="324"/>
      <c r="AT170" s="324"/>
      <c r="AU170" s="324"/>
      <c r="AV170" s="324"/>
      <c r="AW170" s="324"/>
      <c r="AX170" s="324"/>
      <c r="AY170" s="324"/>
      <c r="AZ170" s="324"/>
      <c r="BA170" s="324"/>
      <c r="BB170" s="324"/>
      <c r="BC170" s="324"/>
      <c r="BD170" s="324"/>
      <c r="BE170" s="324"/>
      <c r="BF170" s="324"/>
    </row>
    <row r="171" spans="1:58" s="2" customFormat="1">
      <c r="A171" s="225"/>
      <c r="B171" s="33"/>
      <c r="C171" s="33"/>
      <c r="D171" s="71" t="s">
        <v>185</v>
      </c>
      <c r="E171" s="81" t="s">
        <v>186</v>
      </c>
      <c r="F171" s="95">
        <v>769</v>
      </c>
      <c r="G171" s="99">
        <v>286</v>
      </c>
      <c r="H171" s="104">
        <f t="shared" si="70"/>
        <v>0.37191157347204162</v>
      </c>
      <c r="I171" s="112">
        <v>769</v>
      </c>
      <c r="J171" s="141">
        <v>286</v>
      </c>
      <c r="K171" s="104">
        <f t="shared" si="71"/>
        <v>0.37191157347204162</v>
      </c>
      <c r="L171" s="144"/>
      <c r="M171" s="164"/>
      <c r="N171" s="161"/>
      <c r="O171" s="49"/>
      <c r="P171" s="161"/>
      <c r="Q171" s="125"/>
      <c r="R171" s="144"/>
      <c r="S171" s="272"/>
      <c r="T171" s="144"/>
      <c r="U171" s="161"/>
      <c r="V171" s="161"/>
      <c r="W171" s="49"/>
      <c r="X171" s="161"/>
      <c r="Y171" s="325"/>
      <c r="Z171" s="325"/>
      <c r="AA171" s="325"/>
      <c r="AB171" s="325"/>
      <c r="AC171" s="325"/>
      <c r="AD171" s="325"/>
      <c r="AE171" s="325"/>
      <c r="AF171" s="325"/>
      <c r="AG171" s="325"/>
      <c r="AH171" s="325"/>
      <c r="AI171" s="325"/>
      <c r="AJ171" s="325"/>
      <c r="AK171" s="325"/>
      <c r="AL171" s="325"/>
      <c r="AM171" s="325"/>
      <c r="AN171" s="325"/>
      <c r="AO171" s="325"/>
      <c r="AP171" s="325"/>
      <c r="AQ171" s="325"/>
      <c r="AR171" s="325"/>
      <c r="AS171" s="325"/>
      <c r="AT171" s="325"/>
      <c r="AU171" s="325"/>
      <c r="AV171" s="325"/>
      <c r="AW171" s="325"/>
      <c r="AX171" s="325"/>
      <c r="AY171" s="325"/>
      <c r="AZ171" s="325"/>
      <c r="BA171" s="325"/>
      <c r="BB171" s="325"/>
      <c r="BC171" s="325"/>
      <c r="BD171" s="325"/>
      <c r="BE171" s="325"/>
      <c r="BF171" s="325"/>
    </row>
    <row r="172" spans="1:58" s="2" customFormat="1">
      <c r="A172" s="225"/>
      <c r="B172" s="33"/>
      <c r="C172" s="33"/>
      <c r="D172" s="71" t="s">
        <v>12</v>
      </c>
      <c r="E172" s="81" t="s">
        <v>13</v>
      </c>
      <c r="F172" s="95">
        <v>339</v>
      </c>
      <c r="G172" s="99">
        <v>117</v>
      </c>
      <c r="H172" s="104">
        <f t="shared" si="70"/>
        <v>0.34513274336283184</v>
      </c>
      <c r="I172" s="112">
        <v>339</v>
      </c>
      <c r="J172" s="141">
        <v>117</v>
      </c>
      <c r="K172" s="104">
        <f t="shared" si="71"/>
        <v>0.34513274336283184</v>
      </c>
      <c r="L172" s="144"/>
      <c r="M172" s="164"/>
      <c r="N172" s="161"/>
      <c r="O172" s="49"/>
      <c r="P172" s="161"/>
      <c r="Q172" s="125"/>
      <c r="R172" s="144"/>
      <c r="S172" s="272"/>
      <c r="T172" s="144"/>
      <c r="U172" s="161"/>
      <c r="V172" s="161"/>
      <c r="W172" s="49"/>
      <c r="X172" s="161"/>
      <c r="Y172" s="325"/>
      <c r="Z172" s="325"/>
      <c r="AA172" s="325"/>
      <c r="AB172" s="325"/>
      <c r="AC172" s="325"/>
      <c r="AD172" s="325"/>
      <c r="AE172" s="325"/>
      <c r="AF172" s="325"/>
      <c r="AG172" s="325"/>
      <c r="AH172" s="325"/>
      <c r="AI172" s="325"/>
      <c r="AJ172" s="325"/>
      <c r="AK172" s="325"/>
      <c r="AL172" s="325"/>
      <c r="AM172" s="325"/>
      <c r="AN172" s="325"/>
      <c r="AO172" s="325"/>
      <c r="AP172" s="325"/>
      <c r="AQ172" s="325"/>
      <c r="AR172" s="325"/>
      <c r="AS172" s="325"/>
      <c r="AT172" s="325"/>
      <c r="AU172" s="325"/>
      <c r="AV172" s="325"/>
      <c r="AW172" s="325"/>
      <c r="AX172" s="325"/>
      <c r="AY172" s="325"/>
      <c r="AZ172" s="325"/>
      <c r="BA172" s="325"/>
      <c r="BB172" s="325"/>
      <c r="BC172" s="325"/>
      <c r="BD172" s="325"/>
      <c r="BE172" s="325"/>
      <c r="BF172" s="325"/>
    </row>
    <row r="173" spans="1:58">
      <c r="B173" s="33"/>
      <c r="C173" s="33"/>
      <c r="D173" s="69" t="s">
        <v>32</v>
      </c>
      <c r="E173" s="81" t="s">
        <v>170</v>
      </c>
      <c r="F173" s="95">
        <v>16300</v>
      </c>
      <c r="G173" s="99">
        <v>8646.8799999999992</v>
      </c>
      <c r="H173" s="104">
        <f t="shared" si="70"/>
        <v>0.53048343558282207</v>
      </c>
      <c r="I173" s="108">
        <v>16300</v>
      </c>
      <c r="J173" s="146">
        <v>8646.8799999999992</v>
      </c>
      <c r="K173" s="104">
        <f t="shared" si="71"/>
        <v>0.53048343558282207</v>
      </c>
      <c r="L173" s="144"/>
      <c r="M173" s="161"/>
      <c r="N173" s="161"/>
      <c r="O173" s="49"/>
      <c r="P173" s="161"/>
      <c r="Q173" s="125"/>
      <c r="R173" s="144"/>
      <c r="S173" s="272"/>
      <c r="T173" s="144"/>
      <c r="U173" s="161"/>
      <c r="V173" s="161"/>
      <c r="W173" s="49"/>
      <c r="X173" s="161"/>
    </row>
    <row r="174" spans="1:58" hidden="1">
      <c r="B174" s="33"/>
      <c r="C174" s="33"/>
      <c r="D174" s="69" t="s">
        <v>61</v>
      </c>
      <c r="E174" s="78" t="s">
        <v>62</v>
      </c>
      <c r="F174" s="95"/>
      <c r="G174" s="99"/>
      <c r="H174" s="104" t="e">
        <f t="shared" si="70"/>
        <v>#DIV/0!</v>
      </c>
      <c r="I174" s="108"/>
      <c r="J174" s="146"/>
      <c r="K174" s="104"/>
      <c r="L174" s="144"/>
      <c r="M174" s="161"/>
      <c r="N174" s="161"/>
      <c r="O174" s="49"/>
      <c r="P174" s="161"/>
      <c r="Q174" s="125"/>
      <c r="R174" s="144"/>
      <c r="S174" s="272" t="e">
        <f t="shared" ref="S174" si="133">SUM(R174/Q174)</f>
        <v>#DIV/0!</v>
      </c>
      <c r="T174" s="144"/>
      <c r="U174" s="161"/>
      <c r="V174" s="161"/>
      <c r="W174" s="49"/>
      <c r="X174" s="161"/>
    </row>
    <row r="175" spans="1:58">
      <c r="B175" s="33"/>
      <c r="C175" s="33"/>
      <c r="D175" s="69" t="s">
        <v>29</v>
      </c>
      <c r="E175" s="81" t="s">
        <v>162</v>
      </c>
      <c r="F175" s="95">
        <v>1022</v>
      </c>
      <c r="G175" s="99">
        <v>700.58</v>
      </c>
      <c r="H175" s="104">
        <f t="shared" si="70"/>
        <v>0.68549902152641884</v>
      </c>
      <c r="I175" s="108">
        <v>1022</v>
      </c>
      <c r="J175" s="146">
        <v>700.58</v>
      </c>
      <c r="K175" s="104">
        <f t="shared" si="71"/>
        <v>0.68549902152641884</v>
      </c>
      <c r="L175" s="144"/>
      <c r="M175" s="161"/>
      <c r="N175" s="161"/>
      <c r="O175" s="49"/>
      <c r="P175" s="161"/>
      <c r="Q175" s="125"/>
      <c r="R175" s="144"/>
      <c r="S175" s="271"/>
      <c r="T175" s="144"/>
      <c r="U175" s="161"/>
      <c r="V175" s="161"/>
      <c r="W175" s="49"/>
      <c r="X175" s="161"/>
    </row>
    <row r="176" spans="1:58" hidden="1">
      <c r="B176" s="33"/>
      <c r="C176" s="33"/>
      <c r="D176" s="71" t="s">
        <v>16</v>
      </c>
      <c r="E176" s="81" t="s">
        <v>166</v>
      </c>
      <c r="F176" s="95"/>
      <c r="G176" s="99"/>
      <c r="H176" s="104" t="e">
        <f t="shared" si="70"/>
        <v>#DIV/0!</v>
      </c>
      <c r="I176" s="108"/>
      <c r="J176" s="146"/>
      <c r="K176" s="104" t="e">
        <f t="shared" si="71"/>
        <v>#DIV/0!</v>
      </c>
      <c r="L176" s="144"/>
      <c r="M176" s="161"/>
      <c r="N176" s="161"/>
      <c r="O176" s="49"/>
      <c r="P176" s="161"/>
      <c r="Q176" s="125"/>
      <c r="R176" s="144"/>
      <c r="S176" s="271"/>
      <c r="T176" s="144"/>
      <c r="U176" s="161"/>
      <c r="V176" s="161"/>
      <c r="W176" s="49"/>
      <c r="X176" s="161"/>
    </row>
    <row r="177" spans="1:58">
      <c r="B177" s="33"/>
      <c r="C177" s="33"/>
      <c r="D177" s="69" t="s">
        <v>7</v>
      </c>
      <c r="E177" s="78" t="s">
        <v>8</v>
      </c>
      <c r="F177" s="95">
        <v>35697</v>
      </c>
      <c r="G177" s="99">
        <v>35228.33</v>
      </c>
      <c r="H177" s="104">
        <f t="shared" si="70"/>
        <v>0.98687088550858626</v>
      </c>
      <c r="I177" s="108">
        <v>35697</v>
      </c>
      <c r="J177" s="146">
        <v>35228.33</v>
      </c>
      <c r="K177" s="104">
        <f t="shared" si="71"/>
        <v>0.98687088550858626</v>
      </c>
      <c r="L177" s="144"/>
      <c r="M177" s="161"/>
      <c r="N177" s="161"/>
      <c r="O177" s="49"/>
      <c r="P177" s="161"/>
      <c r="Q177" s="125"/>
      <c r="R177" s="144"/>
      <c r="S177" s="271"/>
      <c r="T177" s="144"/>
      <c r="U177" s="161"/>
      <c r="V177" s="161"/>
      <c r="W177" s="49"/>
      <c r="X177" s="161"/>
    </row>
    <row r="178" spans="1:58" hidden="1">
      <c r="B178" s="33"/>
      <c r="C178" s="33"/>
      <c r="D178" s="69" t="s">
        <v>54</v>
      </c>
      <c r="E178" s="78" t="s">
        <v>135</v>
      </c>
      <c r="F178" s="95"/>
      <c r="G178" s="99"/>
      <c r="H178" s="104" t="e">
        <f t="shared" si="70"/>
        <v>#DIV/0!</v>
      </c>
      <c r="I178" s="108"/>
      <c r="J178" s="146"/>
      <c r="K178" s="104" t="e">
        <f t="shared" si="71"/>
        <v>#DIV/0!</v>
      </c>
      <c r="L178" s="144"/>
      <c r="M178" s="161"/>
      <c r="N178" s="161"/>
      <c r="O178" s="49"/>
      <c r="P178" s="161"/>
      <c r="Q178" s="125"/>
      <c r="R178" s="144"/>
      <c r="S178" s="271"/>
      <c r="T178" s="144"/>
      <c r="U178" s="161"/>
      <c r="V178" s="161"/>
      <c r="W178" s="49"/>
      <c r="X178" s="161"/>
    </row>
    <row r="179" spans="1:58" s="6" customFormat="1">
      <c r="A179" s="224"/>
      <c r="B179" s="32"/>
      <c r="C179" s="32">
        <v>80130</v>
      </c>
      <c r="D179" s="66"/>
      <c r="E179" s="84" t="s">
        <v>60</v>
      </c>
      <c r="F179" s="94">
        <f t="shared" si="116"/>
        <v>863310</v>
      </c>
      <c r="G179" s="98">
        <f t="shared" si="117"/>
        <v>530782.46000000008</v>
      </c>
      <c r="H179" s="103">
        <f t="shared" si="70"/>
        <v>0.61482255504975047</v>
      </c>
      <c r="I179" s="110">
        <f>SUM(I180:I186)</f>
        <v>8138</v>
      </c>
      <c r="J179" s="143">
        <f>SUM(J180:J186)</f>
        <v>516867.86000000004</v>
      </c>
      <c r="K179" s="103">
        <f t="shared" si="71"/>
        <v>63.512885229786193</v>
      </c>
      <c r="L179" s="143">
        <f t="shared" ref="L179:R179" si="134">SUM(L180:L186)</f>
        <v>516849.53</v>
      </c>
      <c r="M179" s="165">
        <f t="shared" si="134"/>
        <v>0</v>
      </c>
      <c r="N179" s="165">
        <f t="shared" si="134"/>
        <v>0</v>
      </c>
      <c r="O179" s="52">
        <f t="shared" si="134"/>
        <v>0</v>
      </c>
      <c r="P179" s="165">
        <f t="shared" si="134"/>
        <v>0</v>
      </c>
      <c r="Q179" s="128">
        <f t="shared" si="134"/>
        <v>855172</v>
      </c>
      <c r="R179" s="143">
        <f t="shared" si="134"/>
        <v>13914.6</v>
      </c>
      <c r="S179" s="231">
        <f>SUM(R179/Q179)</f>
        <v>1.6271112711828732E-2</v>
      </c>
      <c r="T179" s="143">
        <f>SUM(T180:T186)</f>
        <v>13914.6</v>
      </c>
      <c r="U179" s="165">
        <f>SUM(U180:U186)</f>
        <v>0</v>
      </c>
      <c r="V179" s="165">
        <f>SUM(V180:V186)</f>
        <v>0</v>
      </c>
      <c r="W179" s="52">
        <f>SUM(W180:W186)</f>
        <v>0</v>
      </c>
      <c r="X179" s="165">
        <f>SUM(X180:X186)</f>
        <v>0</v>
      </c>
      <c r="Y179" s="324"/>
      <c r="Z179" s="324"/>
      <c r="AA179" s="324"/>
      <c r="AB179" s="324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  <c r="AM179" s="324"/>
      <c r="AN179" s="324"/>
      <c r="AO179" s="324"/>
      <c r="AP179" s="324"/>
      <c r="AQ179" s="324"/>
      <c r="AR179" s="324"/>
      <c r="AS179" s="324"/>
      <c r="AT179" s="324"/>
      <c r="AU179" s="324"/>
      <c r="AV179" s="324"/>
      <c r="AW179" s="324"/>
      <c r="AX179" s="324"/>
      <c r="AY179" s="324"/>
      <c r="AZ179" s="324"/>
      <c r="BA179" s="324"/>
      <c r="BB179" s="324"/>
      <c r="BC179" s="324"/>
      <c r="BD179" s="324"/>
      <c r="BE179" s="324"/>
      <c r="BF179" s="324"/>
    </row>
    <row r="180" spans="1:58">
      <c r="B180" s="33"/>
      <c r="C180" s="33"/>
      <c r="D180" s="69" t="s">
        <v>7</v>
      </c>
      <c r="E180" s="78" t="s">
        <v>8</v>
      </c>
      <c r="F180" s="95">
        <v>0</v>
      </c>
      <c r="G180" s="99">
        <v>18.329999999999998</v>
      </c>
      <c r="H180" s="104"/>
      <c r="I180" s="108">
        <v>0</v>
      </c>
      <c r="J180" s="146">
        <v>18.329999999999998</v>
      </c>
      <c r="K180" s="104"/>
      <c r="L180" s="144"/>
      <c r="M180" s="161"/>
      <c r="N180" s="161"/>
      <c r="O180" s="49"/>
      <c r="P180" s="161"/>
      <c r="Q180" s="125"/>
      <c r="R180" s="144"/>
      <c r="S180" s="232"/>
      <c r="T180" s="144"/>
      <c r="U180" s="161"/>
      <c r="V180" s="161"/>
      <c r="W180" s="49"/>
      <c r="X180" s="161"/>
    </row>
    <row r="181" spans="1:58" hidden="1">
      <c r="B181" s="33"/>
      <c r="C181" s="33"/>
      <c r="D181" s="69" t="s">
        <v>104</v>
      </c>
      <c r="E181" s="78" t="s">
        <v>106</v>
      </c>
      <c r="F181" s="95"/>
      <c r="G181" s="99"/>
      <c r="H181" s="104" t="e">
        <f t="shared" si="70"/>
        <v>#DIV/0!</v>
      </c>
      <c r="I181" s="108"/>
      <c r="J181" s="146"/>
      <c r="K181" s="104" t="e">
        <f t="shared" si="71"/>
        <v>#DIV/0!</v>
      </c>
      <c r="L181" s="144"/>
      <c r="M181" s="161"/>
      <c r="N181" s="161"/>
      <c r="O181" s="49"/>
      <c r="P181" s="161"/>
      <c r="Q181" s="125"/>
      <c r="R181" s="144"/>
      <c r="S181" s="232"/>
      <c r="T181" s="144"/>
      <c r="U181" s="161"/>
      <c r="V181" s="161"/>
      <c r="W181" s="49"/>
      <c r="X181" s="161"/>
    </row>
    <row r="182" spans="1:58">
      <c r="B182" s="33"/>
      <c r="C182" s="33"/>
      <c r="D182" s="69" t="s">
        <v>158</v>
      </c>
      <c r="E182" s="78" t="s">
        <v>106</v>
      </c>
      <c r="F182" s="95">
        <v>0</v>
      </c>
      <c r="G182" s="99">
        <v>516849.53</v>
      </c>
      <c r="H182" s="104"/>
      <c r="I182" s="108">
        <v>0</v>
      </c>
      <c r="J182" s="146">
        <v>516849.53</v>
      </c>
      <c r="K182" s="104"/>
      <c r="L182" s="144">
        <v>516849.53</v>
      </c>
      <c r="M182" s="161"/>
      <c r="N182" s="161"/>
      <c r="O182" s="49"/>
      <c r="P182" s="161"/>
      <c r="Q182" s="125"/>
      <c r="R182" s="144"/>
      <c r="S182" s="232"/>
      <c r="T182" s="144"/>
      <c r="U182" s="161"/>
      <c r="V182" s="161"/>
      <c r="W182" s="49"/>
      <c r="X182" s="161"/>
    </row>
    <row r="183" spans="1:58">
      <c r="B183" s="33"/>
      <c r="C183" s="33"/>
      <c r="D183" s="69" t="s">
        <v>156</v>
      </c>
      <c r="E183" s="78" t="s">
        <v>106</v>
      </c>
      <c r="F183" s="95">
        <v>8138</v>
      </c>
      <c r="G183" s="99">
        <v>0</v>
      </c>
      <c r="H183" s="104">
        <f t="shared" si="70"/>
        <v>0</v>
      </c>
      <c r="I183" s="108">
        <v>8138</v>
      </c>
      <c r="J183" s="146">
        <v>0</v>
      </c>
      <c r="K183" s="104">
        <f t="shared" si="71"/>
        <v>0</v>
      </c>
      <c r="L183" s="144"/>
      <c r="M183" s="161"/>
      <c r="N183" s="161"/>
      <c r="O183" s="49"/>
      <c r="P183" s="161"/>
      <c r="Q183" s="125"/>
      <c r="R183" s="144"/>
      <c r="S183" s="232"/>
      <c r="T183" s="144"/>
      <c r="U183" s="161"/>
      <c r="V183" s="161"/>
      <c r="W183" s="49"/>
      <c r="X183" s="161"/>
    </row>
    <row r="184" spans="1:58" hidden="1">
      <c r="B184" s="33"/>
      <c r="C184" s="33"/>
      <c r="D184" s="69" t="s">
        <v>59</v>
      </c>
      <c r="E184" s="78" t="s">
        <v>119</v>
      </c>
      <c r="F184" s="95"/>
      <c r="G184" s="99"/>
      <c r="H184" s="104" t="e">
        <f t="shared" si="70"/>
        <v>#DIV/0!</v>
      </c>
      <c r="I184" s="108"/>
      <c r="J184" s="146"/>
      <c r="K184" s="104" t="e">
        <f t="shared" si="71"/>
        <v>#DIV/0!</v>
      </c>
      <c r="L184" s="144"/>
      <c r="M184" s="161"/>
      <c r="N184" s="161"/>
      <c r="O184" s="49"/>
      <c r="P184" s="161"/>
      <c r="Q184" s="125"/>
      <c r="R184" s="144"/>
      <c r="S184" s="232"/>
      <c r="T184" s="144"/>
      <c r="U184" s="161"/>
      <c r="V184" s="161"/>
      <c r="W184" s="49"/>
      <c r="X184" s="161"/>
    </row>
    <row r="185" spans="1:58">
      <c r="B185" s="33"/>
      <c r="C185" s="33"/>
      <c r="D185" s="69" t="s">
        <v>160</v>
      </c>
      <c r="E185" s="78" t="s">
        <v>106</v>
      </c>
      <c r="F185" s="95">
        <v>855172</v>
      </c>
      <c r="G185" s="99">
        <v>13914.6</v>
      </c>
      <c r="H185" s="104">
        <f t="shared" si="70"/>
        <v>1.6271112711828732E-2</v>
      </c>
      <c r="I185" s="108"/>
      <c r="J185" s="146"/>
      <c r="K185" s="104"/>
      <c r="L185" s="144"/>
      <c r="M185" s="161"/>
      <c r="N185" s="161"/>
      <c r="O185" s="49"/>
      <c r="P185" s="161"/>
      <c r="Q185" s="125">
        <v>855172</v>
      </c>
      <c r="R185" s="144">
        <v>13914.6</v>
      </c>
      <c r="S185" s="232">
        <f>SUM(R185/Q185)</f>
        <v>1.6271112711828732E-2</v>
      </c>
      <c r="T185" s="144">
        <v>13914.6</v>
      </c>
      <c r="U185" s="161"/>
      <c r="V185" s="161"/>
      <c r="W185" s="49"/>
      <c r="X185" s="161"/>
    </row>
    <row r="186" spans="1:58" hidden="1">
      <c r="B186" s="33"/>
      <c r="C186" s="33"/>
      <c r="D186" s="69" t="s">
        <v>102</v>
      </c>
      <c r="E186" s="78" t="s">
        <v>140</v>
      </c>
      <c r="F186" s="95">
        <f t="shared" si="116"/>
        <v>0</v>
      </c>
      <c r="G186" s="99">
        <f t="shared" si="117"/>
        <v>0</v>
      </c>
      <c r="H186" s="104" t="e">
        <f t="shared" si="70"/>
        <v>#DIV/0!</v>
      </c>
      <c r="I186" s="108"/>
      <c r="J186" s="146"/>
      <c r="K186" s="104"/>
      <c r="L186" s="146"/>
      <c r="M186" s="161"/>
      <c r="N186" s="161"/>
      <c r="O186" s="49"/>
      <c r="P186" s="161"/>
      <c r="Q186" s="125"/>
      <c r="R186" s="144"/>
      <c r="S186" s="232"/>
      <c r="T186" s="144"/>
      <c r="U186" s="161"/>
      <c r="V186" s="161"/>
      <c r="W186" s="49"/>
      <c r="X186" s="161"/>
    </row>
    <row r="187" spans="1:58" s="6" customFormat="1">
      <c r="A187" s="224"/>
      <c r="B187" s="36"/>
      <c r="C187" s="36">
        <v>80144</v>
      </c>
      <c r="D187" s="72"/>
      <c r="E187" s="82" t="s">
        <v>86</v>
      </c>
      <c r="F187" s="94">
        <f t="shared" si="116"/>
        <v>164000</v>
      </c>
      <c r="G187" s="98">
        <f t="shared" si="117"/>
        <v>165805.84</v>
      </c>
      <c r="H187" s="103">
        <f t="shared" si="70"/>
        <v>1.0110112195121952</v>
      </c>
      <c r="I187" s="115">
        <f>SUM(I188:I189)</f>
        <v>164000</v>
      </c>
      <c r="J187" s="147">
        <f>SUM(J188:J189)</f>
        <v>165805.84</v>
      </c>
      <c r="K187" s="103">
        <f t="shared" si="71"/>
        <v>1.0110112195121952</v>
      </c>
      <c r="L187" s="147">
        <f t="shared" ref="L187:R187" si="135">SUM(L188:L189)</f>
        <v>0</v>
      </c>
      <c r="M187" s="166">
        <f t="shared" si="135"/>
        <v>0</v>
      </c>
      <c r="N187" s="166">
        <f t="shared" si="135"/>
        <v>0</v>
      </c>
      <c r="O187" s="53">
        <f t="shared" si="135"/>
        <v>0</v>
      </c>
      <c r="P187" s="166">
        <f t="shared" si="135"/>
        <v>0</v>
      </c>
      <c r="Q187" s="131">
        <f t="shared" si="135"/>
        <v>0</v>
      </c>
      <c r="R187" s="147">
        <f t="shared" si="135"/>
        <v>0</v>
      </c>
      <c r="S187" s="231"/>
      <c r="T187" s="147">
        <f>SUM(T188:T189)</f>
        <v>0</v>
      </c>
      <c r="U187" s="166">
        <f>SUM(U188:U189)</f>
        <v>0</v>
      </c>
      <c r="V187" s="166">
        <f>SUM(V188:V189)</f>
        <v>0</v>
      </c>
      <c r="W187" s="53">
        <f>SUM(W188:W189)</f>
        <v>0</v>
      </c>
      <c r="X187" s="166">
        <f>SUM(X188:X189)</f>
        <v>0</v>
      </c>
      <c r="Y187" s="324"/>
      <c r="Z187" s="324"/>
      <c r="AA187" s="324"/>
      <c r="AB187" s="324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  <c r="AM187" s="324"/>
      <c r="AN187" s="324"/>
      <c r="AO187" s="324"/>
      <c r="AP187" s="324"/>
      <c r="AQ187" s="324"/>
      <c r="AR187" s="324"/>
      <c r="AS187" s="324"/>
      <c r="AT187" s="324"/>
      <c r="AU187" s="324"/>
      <c r="AV187" s="324"/>
      <c r="AW187" s="324"/>
      <c r="AX187" s="324"/>
      <c r="AY187" s="324"/>
      <c r="AZ187" s="324"/>
      <c r="BA187" s="324"/>
      <c r="BB187" s="324"/>
      <c r="BC187" s="324"/>
      <c r="BD187" s="324"/>
      <c r="BE187" s="324"/>
      <c r="BF187" s="324"/>
    </row>
    <row r="188" spans="1:58" s="6" customFormat="1">
      <c r="A188" s="224"/>
      <c r="B188" s="39"/>
      <c r="C188" s="39"/>
      <c r="D188" s="69" t="s">
        <v>57</v>
      </c>
      <c r="E188" s="88" t="s">
        <v>58</v>
      </c>
      <c r="F188" s="95">
        <v>71000</v>
      </c>
      <c r="G188" s="99">
        <v>79796.399999999994</v>
      </c>
      <c r="H188" s="104">
        <f t="shared" si="70"/>
        <v>1.1238929577464787</v>
      </c>
      <c r="I188" s="108">
        <v>71000</v>
      </c>
      <c r="J188" s="146">
        <v>79796.399999999994</v>
      </c>
      <c r="K188" s="104">
        <f t="shared" si="71"/>
        <v>1.1238929577464787</v>
      </c>
      <c r="L188" s="146"/>
      <c r="M188" s="167"/>
      <c r="N188" s="167"/>
      <c r="O188" s="54"/>
      <c r="P188" s="167"/>
      <c r="Q188" s="132"/>
      <c r="R188" s="146"/>
      <c r="S188" s="232"/>
      <c r="T188" s="146"/>
      <c r="U188" s="167"/>
      <c r="V188" s="167"/>
      <c r="W188" s="54"/>
      <c r="X188" s="167"/>
      <c r="Y188" s="324"/>
      <c r="Z188" s="324"/>
      <c r="AA188" s="324"/>
      <c r="AB188" s="324"/>
      <c r="AC188" s="324"/>
      <c r="AD188" s="324"/>
      <c r="AE188" s="324"/>
      <c r="AF188" s="324"/>
      <c r="AG188" s="324"/>
      <c r="AH188" s="324"/>
      <c r="AI188" s="324"/>
      <c r="AJ188" s="324"/>
      <c r="AK188" s="324"/>
      <c r="AL188" s="324"/>
      <c r="AM188" s="324"/>
      <c r="AN188" s="324"/>
      <c r="AO188" s="324"/>
      <c r="AP188" s="324"/>
      <c r="AQ188" s="324"/>
      <c r="AR188" s="324"/>
      <c r="AS188" s="324"/>
      <c r="AT188" s="324"/>
      <c r="AU188" s="324"/>
      <c r="AV188" s="324"/>
      <c r="AW188" s="324"/>
      <c r="AX188" s="324"/>
      <c r="AY188" s="324"/>
      <c r="AZ188" s="324"/>
      <c r="BA188" s="324"/>
      <c r="BB188" s="324"/>
      <c r="BC188" s="324"/>
      <c r="BD188" s="324"/>
      <c r="BE188" s="324"/>
      <c r="BF188" s="324"/>
    </row>
    <row r="189" spans="1:58">
      <c r="B189" s="40"/>
      <c r="C189" s="33"/>
      <c r="D189" s="69" t="s">
        <v>7</v>
      </c>
      <c r="E189" s="78" t="s">
        <v>8</v>
      </c>
      <c r="F189" s="95">
        <v>93000</v>
      </c>
      <c r="G189" s="99">
        <v>86009.44</v>
      </c>
      <c r="H189" s="104">
        <f t="shared" si="70"/>
        <v>0.924832688172043</v>
      </c>
      <c r="I189" s="108">
        <v>93000</v>
      </c>
      <c r="J189" s="146">
        <v>86009.44</v>
      </c>
      <c r="K189" s="104">
        <f t="shared" si="71"/>
        <v>0.924832688172043</v>
      </c>
      <c r="L189" s="144"/>
      <c r="M189" s="161"/>
      <c r="N189" s="161"/>
      <c r="O189" s="49"/>
      <c r="P189" s="161"/>
      <c r="Q189" s="125"/>
      <c r="R189" s="144"/>
      <c r="S189" s="232"/>
      <c r="T189" s="144"/>
      <c r="U189" s="161"/>
      <c r="V189" s="161"/>
      <c r="W189" s="49"/>
      <c r="X189" s="161"/>
    </row>
    <row r="190" spans="1:58" s="6" customFormat="1">
      <c r="A190" s="224"/>
      <c r="B190" s="32"/>
      <c r="C190" s="32">
        <v>80148</v>
      </c>
      <c r="D190" s="66"/>
      <c r="E190" s="77" t="s">
        <v>63</v>
      </c>
      <c r="F190" s="94">
        <f t="shared" si="116"/>
        <v>47000</v>
      </c>
      <c r="G190" s="98">
        <f t="shared" si="117"/>
        <v>22685.200000000001</v>
      </c>
      <c r="H190" s="103">
        <f t="shared" si="70"/>
        <v>0.48266382978723404</v>
      </c>
      <c r="I190" s="107">
        <f>SUM(I191)</f>
        <v>47000</v>
      </c>
      <c r="J190" s="140">
        <f t="shared" ref="J190:X194" si="136">SUM(J191)</f>
        <v>22685.200000000001</v>
      </c>
      <c r="K190" s="103">
        <f t="shared" si="71"/>
        <v>0.48266382978723404</v>
      </c>
      <c r="L190" s="140">
        <f t="shared" si="136"/>
        <v>0</v>
      </c>
      <c r="M190" s="160">
        <f t="shared" si="136"/>
        <v>0</v>
      </c>
      <c r="N190" s="160">
        <f t="shared" si="136"/>
        <v>0</v>
      </c>
      <c r="O190" s="48">
        <f t="shared" si="136"/>
        <v>0</v>
      </c>
      <c r="P190" s="160">
        <f t="shared" si="136"/>
        <v>0</v>
      </c>
      <c r="Q190" s="124">
        <f t="shared" si="136"/>
        <v>0</v>
      </c>
      <c r="R190" s="140">
        <f t="shared" si="136"/>
        <v>0</v>
      </c>
      <c r="S190" s="231"/>
      <c r="T190" s="140">
        <f t="shared" si="136"/>
        <v>0</v>
      </c>
      <c r="U190" s="160">
        <f t="shared" si="136"/>
        <v>0</v>
      </c>
      <c r="V190" s="160">
        <f t="shared" si="136"/>
        <v>0</v>
      </c>
      <c r="W190" s="48">
        <f t="shared" si="136"/>
        <v>0</v>
      </c>
      <c r="X190" s="160">
        <f t="shared" si="136"/>
        <v>0</v>
      </c>
      <c r="Y190" s="324"/>
      <c r="Z190" s="324"/>
      <c r="AA190" s="324"/>
      <c r="AB190" s="324"/>
      <c r="AC190" s="324"/>
      <c r="AD190" s="324"/>
      <c r="AE190" s="324"/>
      <c r="AF190" s="324"/>
      <c r="AG190" s="324"/>
      <c r="AH190" s="324"/>
      <c r="AI190" s="324"/>
      <c r="AJ190" s="324"/>
      <c r="AK190" s="324"/>
      <c r="AL190" s="324"/>
      <c r="AM190" s="324"/>
      <c r="AN190" s="324"/>
      <c r="AO190" s="324"/>
      <c r="AP190" s="324"/>
      <c r="AQ190" s="324"/>
      <c r="AR190" s="324"/>
      <c r="AS190" s="324"/>
      <c r="AT190" s="324"/>
      <c r="AU190" s="324"/>
      <c r="AV190" s="324"/>
      <c r="AW190" s="324"/>
      <c r="AX190" s="324"/>
      <c r="AY190" s="324"/>
      <c r="AZ190" s="324"/>
      <c r="BA190" s="324"/>
      <c r="BB190" s="324"/>
      <c r="BC190" s="324"/>
      <c r="BD190" s="324"/>
      <c r="BE190" s="324"/>
      <c r="BF190" s="324"/>
    </row>
    <row r="191" spans="1:58">
      <c r="B191" s="33"/>
      <c r="C191" s="33"/>
      <c r="D191" s="69" t="s">
        <v>52</v>
      </c>
      <c r="E191" s="81" t="s">
        <v>53</v>
      </c>
      <c r="F191" s="95">
        <v>47000</v>
      </c>
      <c r="G191" s="99">
        <v>22685.200000000001</v>
      </c>
      <c r="H191" s="104">
        <f t="shared" si="70"/>
        <v>0.48266382978723404</v>
      </c>
      <c r="I191" s="108">
        <v>47000</v>
      </c>
      <c r="J191" s="146">
        <v>22685.200000000001</v>
      </c>
      <c r="K191" s="104">
        <f t="shared" si="71"/>
        <v>0.48266382978723404</v>
      </c>
      <c r="L191" s="144"/>
      <c r="M191" s="161"/>
      <c r="N191" s="161"/>
      <c r="O191" s="49"/>
      <c r="P191" s="161"/>
      <c r="Q191" s="125"/>
      <c r="R191" s="144"/>
      <c r="S191" s="232"/>
      <c r="T191" s="144"/>
      <c r="U191" s="161"/>
      <c r="V191" s="161"/>
      <c r="W191" s="49"/>
      <c r="X191" s="161"/>
    </row>
    <row r="192" spans="1:58" hidden="1">
      <c r="B192" s="44"/>
      <c r="C192" s="44">
        <v>80150</v>
      </c>
      <c r="D192" s="72"/>
      <c r="E192" s="90" t="s">
        <v>167</v>
      </c>
      <c r="F192" s="94">
        <f t="shared" ref="F192:F194" si="137">SUM(I192+Q192)</f>
        <v>0</v>
      </c>
      <c r="G192" s="98">
        <f t="shared" ref="G192:G194" si="138">SUM(J192+R192)</f>
        <v>0</v>
      </c>
      <c r="H192" s="103" t="e">
        <f t="shared" ref="H192:H195" si="139">SUM(G192/F192)</f>
        <v>#DIV/0!</v>
      </c>
      <c r="I192" s="115">
        <f>SUM(I193)</f>
        <v>0</v>
      </c>
      <c r="J192" s="147">
        <f t="shared" si="136"/>
        <v>0</v>
      </c>
      <c r="K192" s="103" t="e">
        <f t="shared" ref="K192:K195" si="140">SUM(J192/I192)</f>
        <v>#DIV/0!</v>
      </c>
      <c r="L192" s="158">
        <f t="shared" si="136"/>
        <v>0</v>
      </c>
      <c r="M192" s="176">
        <f t="shared" si="136"/>
        <v>0</v>
      </c>
      <c r="N192" s="176">
        <f t="shared" si="136"/>
        <v>0</v>
      </c>
      <c r="O192" s="60">
        <f t="shared" si="136"/>
        <v>0</v>
      </c>
      <c r="P192" s="176">
        <f t="shared" si="136"/>
        <v>0</v>
      </c>
      <c r="Q192" s="138">
        <f t="shared" si="136"/>
        <v>0</v>
      </c>
      <c r="R192" s="158">
        <f t="shared" si="136"/>
        <v>0</v>
      </c>
      <c r="S192" s="231"/>
      <c r="T192" s="158">
        <f t="shared" si="136"/>
        <v>0</v>
      </c>
      <c r="U192" s="176">
        <f t="shared" si="136"/>
        <v>0</v>
      </c>
      <c r="V192" s="176">
        <f t="shared" si="136"/>
        <v>0</v>
      </c>
      <c r="W192" s="60">
        <f t="shared" si="136"/>
        <v>0</v>
      </c>
      <c r="X192" s="176">
        <f t="shared" si="136"/>
        <v>0</v>
      </c>
    </row>
    <row r="193" spans="1:58" hidden="1">
      <c r="B193" s="33"/>
      <c r="C193" s="33"/>
      <c r="D193" s="71" t="s">
        <v>7</v>
      </c>
      <c r="E193" s="81" t="s">
        <v>8</v>
      </c>
      <c r="F193" s="95">
        <f t="shared" si="137"/>
        <v>0</v>
      </c>
      <c r="G193" s="99">
        <f t="shared" si="138"/>
        <v>0</v>
      </c>
      <c r="H193" s="104" t="e">
        <f t="shared" si="139"/>
        <v>#DIV/0!</v>
      </c>
      <c r="I193" s="108"/>
      <c r="J193" s="146"/>
      <c r="K193" s="104" t="e">
        <f t="shared" si="140"/>
        <v>#DIV/0!</v>
      </c>
      <c r="L193" s="144"/>
      <c r="M193" s="161"/>
      <c r="N193" s="161"/>
      <c r="O193" s="49"/>
      <c r="P193" s="161"/>
      <c r="Q193" s="125"/>
      <c r="R193" s="144"/>
      <c r="S193" s="232"/>
      <c r="T193" s="144"/>
      <c r="U193" s="161"/>
      <c r="V193" s="161"/>
      <c r="W193" s="49"/>
      <c r="X193" s="161"/>
    </row>
    <row r="194" spans="1:58">
      <c r="B194" s="44"/>
      <c r="C194" s="44">
        <v>80151</v>
      </c>
      <c r="D194" s="72"/>
      <c r="E194" s="90" t="s">
        <v>168</v>
      </c>
      <c r="F194" s="94">
        <f t="shared" si="137"/>
        <v>20350</v>
      </c>
      <c r="G194" s="98">
        <f t="shared" si="138"/>
        <v>2116.63</v>
      </c>
      <c r="H194" s="103">
        <f t="shared" si="139"/>
        <v>0.10401130221130221</v>
      </c>
      <c r="I194" s="115">
        <f>SUM(I195)</f>
        <v>20350</v>
      </c>
      <c r="J194" s="147">
        <f t="shared" si="136"/>
        <v>2116.63</v>
      </c>
      <c r="K194" s="103">
        <f t="shared" si="140"/>
        <v>0.10401130221130221</v>
      </c>
      <c r="L194" s="158">
        <f t="shared" si="136"/>
        <v>0</v>
      </c>
      <c r="M194" s="176">
        <f t="shared" si="136"/>
        <v>0</v>
      </c>
      <c r="N194" s="176">
        <f t="shared" si="136"/>
        <v>0</v>
      </c>
      <c r="O194" s="60">
        <f t="shared" si="136"/>
        <v>0</v>
      </c>
      <c r="P194" s="176">
        <f t="shared" si="136"/>
        <v>0</v>
      </c>
      <c r="Q194" s="138">
        <f t="shared" si="136"/>
        <v>0</v>
      </c>
      <c r="R194" s="158">
        <f t="shared" si="136"/>
        <v>0</v>
      </c>
      <c r="S194" s="231"/>
      <c r="T194" s="158">
        <f t="shared" si="136"/>
        <v>0</v>
      </c>
      <c r="U194" s="176">
        <f t="shared" si="136"/>
        <v>0</v>
      </c>
      <c r="V194" s="176">
        <f t="shared" si="136"/>
        <v>0</v>
      </c>
      <c r="W194" s="60">
        <f t="shared" si="136"/>
        <v>0</v>
      </c>
      <c r="X194" s="176">
        <f t="shared" si="136"/>
        <v>0</v>
      </c>
    </row>
    <row r="195" spans="1:58">
      <c r="B195" s="33"/>
      <c r="C195" s="33"/>
      <c r="D195" s="69" t="s">
        <v>7</v>
      </c>
      <c r="E195" s="81" t="s">
        <v>8</v>
      </c>
      <c r="F195" s="95">
        <v>20350</v>
      </c>
      <c r="G195" s="99">
        <v>2116.63</v>
      </c>
      <c r="H195" s="104">
        <f t="shared" si="139"/>
        <v>0.10401130221130221</v>
      </c>
      <c r="I195" s="108">
        <v>20350</v>
      </c>
      <c r="J195" s="146">
        <v>2116.63</v>
      </c>
      <c r="K195" s="104">
        <f t="shared" si="140"/>
        <v>0.10401130221130221</v>
      </c>
      <c r="L195" s="144"/>
      <c r="M195" s="161"/>
      <c r="N195" s="161"/>
      <c r="O195" s="49"/>
      <c r="P195" s="161"/>
      <c r="Q195" s="125"/>
      <c r="R195" s="144"/>
      <c r="S195" s="232"/>
      <c r="T195" s="144"/>
      <c r="U195" s="161"/>
      <c r="V195" s="161"/>
      <c r="W195" s="49"/>
      <c r="X195" s="161"/>
    </row>
    <row r="196" spans="1:58" hidden="1">
      <c r="B196" s="32"/>
      <c r="C196" s="32">
        <v>80153</v>
      </c>
      <c r="D196" s="66"/>
      <c r="E196" s="77" t="s">
        <v>213</v>
      </c>
      <c r="F196" s="94">
        <f t="shared" ref="F196" si="141">SUM(I196+Q196)</f>
        <v>0</v>
      </c>
      <c r="G196" s="98">
        <f t="shared" ref="G196" si="142">SUM(J196+R196)</f>
        <v>0</v>
      </c>
      <c r="H196" s="103" t="e">
        <f t="shared" ref="H196:H197" si="143">SUM(G196/F196)</f>
        <v>#DIV/0!</v>
      </c>
      <c r="I196" s="107">
        <f>SUM(I197)</f>
        <v>0</v>
      </c>
      <c r="J196" s="140">
        <f t="shared" ref="J196:X196" si="144">SUM(J197)</f>
        <v>0</v>
      </c>
      <c r="K196" s="103" t="e">
        <f t="shared" ref="K196:K197" si="145">SUM(J196/I196)</f>
        <v>#DIV/0!</v>
      </c>
      <c r="L196" s="140">
        <f t="shared" si="144"/>
        <v>0</v>
      </c>
      <c r="M196" s="160">
        <f t="shared" si="144"/>
        <v>0</v>
      </c>
      <c r="N196" s="160">
        <f t="shared" si="144"/>
        <v>0</v>
      </c>
      <c r="O196" s="48">
        <f t="shared" si="144"/>
        <v>0</v>
      </c>
      <c r="P196" s="160">
        <f t="shared" si="144"/>
        <v>0</v>
      </c>
      <c r="Q196" s="124">
        <f t="shared" si="144"/>
        <v>0</v>
      </c>
      <c r="R196" s="140">
        <f t="shared" si="144"/>
        <v>0</v>
      </c>
      <c r="S196" s="231"/>
      <c r="T196" s="140">
        <f t="shared" si="144"/>
        <v>0</v>
      </c>
      <c r="U196" s="160">
        <f t="shared" si="144"/>
        <v>0</v>
      </c>
      <c r="V196" s="160">
        <f t="shared" si="144"/>
        <v>0</v>
      </c>
      <c r="W196" s="48">
        <f t="shared" si="144"/>
        <v>0</v>
      </c>
      <c r="X196" s="160">
        <f t="shared" si="144"/>
        <v>0</v>
      </c>
    </row>
    <row r="197" spans="1:58" hidden="1">
      <c r="B197" s="33"/>
      <c r="C197" s="33"/>
      <c r="D197" s="69" t="s">
        <v>27</v>
      </c>
      <c r="E197" s="81" t="s">
        <v>135</v>
      </c>
      <c r="F197" s="95"/>
      <c r="G197" s="99"/>
      <c r="H197" s="104" t="e">
        <f t="shared" si="143"/>
        <v>#DIV/0!</v>
      </c>
      <c r="I197" s="114"/>
      <c r="J197" s="148"/>
      <c r="K197" s="104" t="e">
        <f t="shared" si="145"/>
        <v>#DIV/0!</v>
      </c>
      <c r="L197" s="144"/>
      <c r="M197" s="161"/>
      <c r="N197" s="196"/>
      <c r="O197" s="49"/>
      <c r="P197" s="161"/>
      <c r="Q197" s="125"/>
      <c r="R197" s="144"/>
      <c r="S197" s="232"/>
      <c r="T197" s="144"/>
      <c r="U197" s="161"/>
      <c r="V197" s="161"/>
      <c r="W197" s="49"/>
      <c r="X197" s="161"/>
    </row>
    <row r="198" spans="1:58" s="6" customFormat="1" ht="12" customHeight="1">
      <c r="A198" s="224"/>
      <c r="B198" s="32"/>
      <c r="C198" s="32">
        <v>80195</v>
      </c>
      <c r="D198" s="66"/>
      <c r="E198" s="84" t="s">
        <v>64</v>
      </c>
      <c r="F198" s="94">
        <f>SUM(I198+Q198)</f>
        <v>4944581</v>
      </c>
      <c r="G198" s="98">
        <f t="shared" si="117"/>
        <v>2713037.3200000003</v>
      </c>
      <c r="H198" s="103">
        <f>SUM(G198/F198)</f>
        <v>0.54868902339753367</v>
      </c>
      <c r="I198" s="107">
        <f>SUM(I199:I205)</f>
        <v>2380241</v>
      </c>
      <c r="J198" s="140">
        <f>SUM(J199:J205)</f>
        <v>1227910.58</v>
      </c>
      <c r="K198" s="103">
        <f>SUM(J198/I198)</f>
        <v>0.51587657720373692</v>
      </c>
      <c r="L198" s="140">
        <f>SUM(L199:L205)</f>
        <v>1056310.58</v>
      </c>
      <c r="M198" s="140">
        <f t="shared" ref="M198:O198" si="146">SUM(M199:M205)</f>
        <v>0</v>
      </c>
      <c r="N198" s="140">
        <f t="shared" si="146"/>
        <v>0</v>
      </c>
      <c r="O198" s="140">
        <f t="shared" si="146"/>
        <v>171600</v>
      </c>
      <c r="P198" s="160">
        <f t="shared" ref="P198" si="147">SUM(P199:P199)</f>
        <v>0</v>
      </c>
      <c r="Q198" s="124">
        <f>SUM(Q199:Q205)</f>
        <v>2564340</v>
      </c>
      <c r="R198" s="140">
        <f>SUM(R199:R205)</f>
        <v>1485126.74</v>
      </c>
      <c r="S198" s="231">
        <f>SUM(R198/Q198)</f>
        <v>0.57914579969894786</v>
      </c>
      <c r="T198" s="140">
        <f>SUM(T199:T205)</f>
        <v>1485126.74</v>
      </c>
      <c r="U198" s="160">
        <f>SUM(U199:U199)</f>
        <v>0</v>
      </c>
      <c r="V198" s="160">
        <f>SUM(V199:V199)</f>
        <v>0</v>
      </c>
      <c r="W198" s="48">
        <f>SUM(W199:W199)</f>
        <v>0</v>
      </c>
      <c r="X198" s="160">
        <f>SUM(X199:X199)</f>
        <v>0</v>
      </c>
      <c r="Y198" s="324"/>
      <c r="Z198" s="324"/>
      <c r="AA198" s="324"/>
      <c r="AB198" s="324"/>
      <c r="AC198" s="324"/>
      <c r="AD198" s="324"/>
      <c r="AE198" s="324"/>
      <c r="AF198" s="324"/>
      <c r="AG198" s="324"/>
      <c r="AH198" s="324"/>
      <c r="AI198" s="324"/>
      <c r="AJ198" s="324"/>
      <c r="AK198" s="324"/>
      <c r="AL198" s="324"/>
      <c r="AM198" s="324"/>
      <c r="AN198" s="324"/>
      <c r="AO198" s="324"/>
      <c r="AP198" s="324"/>
      <c r="AQ198" s="324"/>
      <c r="AR198" s="324"/>
      <c r="AS198" s="324"/>
      <c r="AT198" s="324"/>
      <c r="AU198" s="324"/>
      <c r="AV198" s="324"/>
      <c r="AW198" s="324"/>
      <c r="AX198" s="324"/>
      <c r="AY198" s="324"/>
      <c r="AZ198" s="324"/>
      <c r="BA198" s="324"/>
      <c r="BB198" s="324"/>
      <c r="BC198" s="324"/>
      <c r="BD198" s="324"/>
      <c r="BE198" s="324"/>
      <c r="BF198" s="324"/>
    </row>
    <row r="199" spans="1:58" ht="12" hidden="1" customHeight="1">
      <c r="B199" s="33"/>
      <c r="C199" s="33"/>
      <c r="D199" s="69" t="s">
        <v>7</v>
      </c>
      <c r="E199" s="78" t="s">
        <v>8</v>
      </c>
      <c r="F199" s="95"/>
      <c r="G199" s="99"/>
      <c r="H199" s="104"/>
      <c r="I199" s="108"/>
      <c r="J199" s="148"/>
      <c r="K199" s="104"/>
      <c r="L199" s="144"/>
      <c r="M199" s="161"/>
      <c r="N199" s="161"/>
      <c r="O199" s="49"/>
      <c r="P199" s="161"/>
      <c r="Q199" s="132"/>
      <c r="R199" s="144"/>
      <c r="S199" s="232"/>
      <c r="T199" s="144"/>
      <c r="U199" s="161"/>
      <c r="V199" s="161"/>
      <c r="W199" s="49"/>
      <c r="X199" s="161"/>
    </row>
    <row r="200" spans="1:58" ht="12" customHeight="1">
      <c r="B200" s="33"/>
      <c r="C200" s="33"/>
      <c r="D200" s="69" t="s">
        <v>156</v>
      </c>
      <c r="E200" s="78" t="s">
        <v>106</v>
      </c>
      <c r="F200" s="95">
        <v>2083595</v>
      </c>
      <c r="G200" s="99">
        <v>998145.31</v>
      </c>
      <c r="H200" s="104">
        <f t="shared" ref="H200:H205" si="148">SUM(G200/F200)</f>
        <v>0.4790495801727303</v>
      </c>
      <c r="I200" s="108">
        <v>2083595</v>
      </c>
      <c r="J200" s="148">
        <v>998145.31</v>
      </c>
      <c r="K200" s="104">
        <f t="shared" ref="K200:K203" si="149">SUM(J200/I200)</f>
        <v>0.4790495801727303</v>
      </c>
      <c r="L200" s="144">
        <v>998145.31</v>
      </c>
      <c r="M200" s="161"/>
      <c r="N200" s="161"/>
      <c r="O200" s="49"/>
      <c r="P200" s="161"/>
      <c r="Q200" s="132"/>
      <c r="R200" s="144"/>
      <c r="S200" s="232"/>
      <c r="T200" s="144"/>
      <c r="U200" s="161"/>
      <c r="V200" s="161"/>
      <c r="W200" s="49"/>
      <c r="X200" s="161"/>
    </row>
    <row r="201" spans="1:58" ht="12" customHeight="1">
      <c r="B201" s="33"/>
      <c r="C201" s="33"/>
      <c r="D201" s="69" t="s">
        <v>159</v>
      </c>
      <c r="E201" s="78" t="s">
        <v>106</v>
      </c>
      <c r="F201" s="95">
        <v>122008</v>
      </c>
      <c r="G201" s="99">
        <v>58165.27</v>
      </c>
      <c r="H201" s="104">
        <f t="shared" si="148"/>
        <v>0.4767332470001967</v>
      </c>
      <c r="I201" s="108">
        <v>122008</v>
      </c>
      <c r="J201" s="148">
        <v>58165.27</v>
      </c>
      <c r="K201" s="104">
        <f t="shared" si="149"/>
        <v>0.4767332470001967</v>
      </c>
      <c r="L201" s="144">
        <v>58165.27</v>
      </c>
      <c r="M201" s="161"/>
      <c r="N201" s="161"/>
      <c r="O201" s="49"/>
      <c r="P201" s="161"/>
      <c r="Q201" s="132"/>
      <c r="R201" s="144"/>
      <c r="S201" s="232"/>
      <c r="T201" s="144"/>
      <c r="U201" s="161"/>
      <c r="V201" s="161"/>
      <c r="W201" s="49"/>
      <c r="X201" s="161"/>
    </row>
    <row r="202" spans="1:58" ht="12" customHeight="1">
      <c r="B202" s="33"/>
      <c r="C202" s="33"/>
      <c r="D202" s="69" t="s">
        <v>35</v>
      </c>
      <c r="E202" s="81" t="s">
        <v>135</v>
      </c>
      <c r="F202" s="95">
        <v>171600</v>
      </c>
      <c r="G202" s="99">
        <v>171600</v>
      </c>
      <c r="H202" s="104">
        <f t="shared" si="148"/>
        <v>1</v>
      </c>
      <c r="I202" s="108">
        <v>171600</v>
      </c>
      <c r="J202" s="148">
        <v>171600</v>
      </c>
      <c r="K202" s="104">
        <f t="shared" si="149"/>
        <v>1</v>
      </c>
      <c r="L202" s="257"/>
      <c r="M202" s="161"/>
      <c r="N202" s="161"/>
      <c r="O202" s="49">
        <v>171600</v>
      </c>
      <c r="P202" s="161"/>
      <c r="Q202" s="132"/>
      <c r="R202" s="144"/>
      <c r="S202" s="232"/>
      <c r="T202" s="144"/>
      <c r="U202" s="161"/>
      <c r="V202" s="161"/>
      <c r="W202" s="49"/>
      <c r="X202" s="161"/>
    </row>
    <row r="203" spans="1:58" ht="12" customHeight="1">
      <c r="B203" s="33"/>
      <c r="C203" s="33"/>
      <c r="D203" s="69" t="s">
        <v>195</v>
      </c>
      <c r="E203" s="81" t="s">
        <v>209</v>
      </c>
      <c r="F203" s="95">
        <v>3038</v>
      </c>
      <c r="G203" s="99">
        <v>0</v>
      </c>
      <c r="H203" s="104">
        <f t="shared" si="148"/>
        <v>0</v>
      </c>
      <c r="I203" s="108">
        <v>3038</v>
      </c>
      <c r="J203" s="148">
        <v>0</v>
      </c>
      <c r="K203" s="104">
        <f t="shared" si="149"/>
        <v>0</v>
      </c>
      <c r="L203" s="257"/>
      <c r="M203" s="161"/>
      <c r="N203" s="161"/>
      <c r="O203" s="49"/>
      <c r="P203" s="161"/>
      <c r="Q203" s="132"/>
      <c r="R203" s="144"/>
      <c r="S203" s="232"/>
      <c r="T203" s="144"/>
      <c r="U203" s="161"/>
      <c r="V203" s="161"/>
      <c r="W203" s="49"/>
      <c r="X203" s="161"/>
    </row>
    <row r="204" spans="1:58" ht="12" customHeight="1">
      <c r="B204" s="33"/>
      <c r="C204" s="33"/>
      <c r="D204" s="69" t="s">
        <v>160</v>
      </c>
      <c r="E204" s="78" t="s">
        <v>106</v>
      </c>
      <c r="F204" s="95">
        <v>2179689</v>
      </c>
      <c r="G204" s="99">
        <v>1485126.74</v>
      </c>
      <c r="H204" s="104">
        <f>SUM(G204/F204)</f>
        <v>0.68134799964582105</v>
      </c>
      <c r="I204" s="108"/>
      <c r="J204" s="148"/>
      <c r="K204" s="104"/>
      <c r="L204" s="144"/>
      <c r="M204" s="161"/>
      <c r="N204" s="161"/>
      <c r="O204" s="49"/>
      <c r="P204" s="161"/>
      <c r="Q204" s="132">
        <v>2179689</v>
      </c>
      <c r="R204" s="144">
        <v>1485126.74</v>
      </c>
      <c r="S204" s="232">
        <f>SUM(R204/Q204)</f>
        <v>0.68134799964582105</v>
      </c>
      <c r="T204" s="144">
        <v>1485126.74</v>
      </c>
      <c r="U204" s="161"/>
      <c r="V204" s="161"/>
      <c r="W204" s="49"/>
      <c r="X204" s="161"/>
    </row>
    <row r="205" spans="1:58" ht="12" customHeight="1">
      <c r="B205" s="33"/>
      <c r="C205" s="33"/>
      <c r="D205" s="69" t="s">
        <v>191</v>
      </c>
      <c r="E205" s="78" t="s">
        <v>196</v>
      </c>
      <c r="F205" s="95">
        <v>384651</v>
      </c>
      <c r="G205" s="99">
        <f t="shared" si="117"/>
        <v>0</v>
      </c>
      <c r="H205" s="104">
        <f t="shared" si="148"/>
        <v>0</v>
      </c>
      <c r="I205" s="108"/>
      <c r="J205" s="148"/>
      <c r="K205" s="104"/>
      <c r="L205" s="144"/>
      <c r="M205" s="161"/>
      <c r="N205" s="161"/>
      <c r="O205" s="49"/>
      <c r="P205" s="161"/>
      <c r="Q205" s="132">
        <v>384651</v>
      </c>
      <c r="R205" s="144">
        <v>0</v>
      </c>
      <c r="S205" s="232">
        <f>SUM(R205/Q205)</f>
        <v>0</v>
      </c>
      <c r="T205" s="144"/>
      <c r="U205" s="161"/>
      <c r="V205" s="161"/>
      <c r="W205" s="49"/>
      <c r="X205" s="161"/>
    </row>
    <row r="206" spans="1:58" s="5" customFormat="1">
      <c r="A206" s="9"/>
      <c r="B206" s="35">
        <v>851</v>
      </c>
      <c r="C206" s="35"/>
      <c r="D206" s="70"/>
      <c r="E206" s="80" t="s">
        <v>65</v>
      </c>
      <c r="F206" s="96">
        <f>SUM(I206+Q206)</f>
        <v>1246500</v>
      </c>
      <c r="G206" s="100">
        <f>SUM(J206+R206)</f>
        <v>530749</v>
      </c>
      <c r="H206" s="105">
        <f t="shared" ref="H206:H267" si="150">SUM(G206/F206)</f>
        <v>0.42579141596470116</v>
      </c>
      <c r="I206" s="96">
        <f>SUM(I207+I211+I214)</f>
        <v>1246500</v>
      </c>
      <c r="J206" s="100">
        <f>SUM(J207+J211+J214)</f>
        <v>530749</v>
      </c>
      <c r="K206" s="105">
        <f t="shared" ref="K206:K279" si="151">SUM(J206/I206)</f>
        <v>0.42579141596470116</v>
      </c>
      <c r="L206" s="100">
        <f>SUM(L207+L214)</f>
        <v>0</v>
      </c>
      <c r="M206" s="162">
        <f>SUM(M207+M214)</f>
        <v>0</v>
      </c>
      <c r="N206" s="162">
        <f>SUM(N207+N214)</f>
        <v>530749</v>
      </c>
      <c r="O206" s="50">
        <f>SUM(O207+O214)</f>
        <v>0</v>
      </c>
      <c r="P206" s="162">
        <f>SUM(P207+P214)</f>
        <v>0</v>
      </c>
      <c r="Q206" s="100">
        <f>SUM(Q207+Q211+Q214)</f>
        <v>0</v>
      </c>
      <c r="R206" s="100">
        <f>SUM(R207+R211+R214)</f>
        <v>0</v>
      </c>
      <c r="S206" s="236" t="e">
        <f>SUM(R206/Q206)</f>
        <v>#DIV/0!</v>
      </c>
      <c r="T206" s="100">
        <f>SUM(T207+T214)</f>
        <v>0</v>
      </c>
      <c r="U206" s="162">
        <f>SUM(U207+U214)</f>
        <v>0</v>
      </c>
      <c r="V206" s="100">
        <f>SUM(V207+V211+V214)</f>
        <v>0</v>
      </c>
      <c r="W206" s="50">
        <f>SUM(W207+W214)</f>
        <v>0</v>
      </c>
      <c r="X206" s="162">
        <f>SUM(X207+X214)</f>
        <v>0</v>
      </c>
      <c r="Y206" s="323"/>
      <c r="Z206" s="323"/>
      <c r="AA206" s="323"/>
      <c r="AB206" s="323"/>
      <c r="AC206" s="323"/>
      <c r="AD206" s="323"/>
      <c r="AE206" s="323"/>
      <c r="AF206" s="323"/>
      <c r="AG206" s="323"/>
      <c r="AH206" s="323"/>
      <c r="AI206" s="323"/>
      <c r="AJ206" s="323"/>
      <c r="AK206" s="323"/>
      <c r="AL206" s="323"/>
      <c r="AM206" s="323"/>
      <c r="AN206" s="323"/>
      <c r="AO206" s="323"/>
      <c r="AP206" s="323"/>
      <c r="AQ206" s="323"/>
      <c r="AR206" s="323"/>
      <c r="AS206" s="323"/>
      <c r="AT206" s="323"/>
      <c r="AU206" s="323"/>
      <c r="AV206" s="323"/>
      <c r="AW206" s="323"/>
      <c r="AX206" s="323"/>
      <c r="AY206" s="323"/>
      <c r="AZ206" s="323"/>
      <c r="BA206" s="323"/>
      <c r="BB206" s="323"/>
      <c r="BC206" s="323"/>
      <c r="BD206" s="323"/>
      <c r="BE206" s="323"/>
      <c r="BF206" s="323"/>
    </row>
    <row r="207" spans="1:58" s="5" customFormat="1" hidden="1">
      <c r="A207" s="9"/>
      <c r="B207" s="41"/>
      <c r="C207" s="41">
        <v>85111</v>
      </c>
      <c r="D207" s="74"/>
      <c r="E207" s="89" t="s">
        <v>108</v>
      </c>
      <c r="F207" s="94">
        <f t="shared" si="116"/>
        <v>0</v>
      </c>
      <c r="G207" s="98">
        <f t="shared" si="117"/>
        <v>0</v>
      </c>
      <c r="H207" s="103" t="e">
        <f t="shared" si="150"/>
        <v>#DIV/0!</v>
      </c>
      <c r="I207" s="117">
        <f>SUM(I208:I209)</f>
        <v>0</v>
      </c>
      <c r="J207" s="150">
        <f>SUM(J208:J209)</f>
        <v>0</v>
      </c>
      <c r="K207" s="103"/>
      <c r="L207" s="150">
        <f t="shared" ref="L207:P207" si="152">SUM(L208:L209)</f>
        <v>0</v>
      </c>
      <c r="M207" s="170">
        <f t="shared" si="152"/>
        <v>0</v>
      </c>
      <c r="N207" s="170">
        <f t="shared" si="152"/>
        <v>0</v>
      </c>
      <c r="O207" s="57">
        <f t="shared" si="152"/>
        <v>0</v>
      </c>
      <c r="P207" s="170">
        <f t="shared" si="152"/>
        <v>0</v>
      </c>
      <c r="Q207" s="135">
        <f>SUM(Q208:Q210)</f>
        <v>0</v>
      </c>
      <c r="R207" s="150">
        <f>SUM(R208:R210)</f>
        <v>0</v>
      </c>
      <c r="S207" s="231" t="e">
        <f t="shared" ref="S207:S210" si="153">SUM(R207/Q207)</f>
        <v>#DIV/0!</v>
      </c>
      <c r="T207" s="150">
        <f>SUM(T208:T210)</f>
        <v>0</v>
      </c>
      <c r="U207" s="150">
        <f t="shared" ref="U207:X207" si="154">SUM(U208:U210)</f>
        <v>0</v>
      </c>
      <c r="V207" s="150">
        <f t="shared" si="154"/>
        <v>0</v>
      </c>
      <c r="W207" s="150">
        <f t="shared" si="154"/>
        <v>0</v>
      </c>
      <c r="X207" s="170">
        <f t="shared" si="154"/>
        <v>0</v>
      </c>
      <c r="Y207" s="323"/>
      <c r="Z207" s="323"/>
      <c r="AA207" s="323"/>
      <c r="AB207" s="323"/>
      <c r="AC207" s="323"/>
      <c r="AD207" s="323"/>
      <c r="AE207" s="323"/>
      <c r="AF207" s="323"/>
      <c r="AG207" s="323"/>
      <c r="AH207" s="323"/>
      <c r="AI207" s="323"/>
      <c r="AJ207" s="323"/>
      <c r="AK207" s="323"/>
      <c r="AL207" s="323"/>
      <c r="AM207" s="323"/>
      <c r="AN207" s="323"/>
      <c r="AO207" s="323"/>
      <c r="AP207" s="323"/>
      <c r="AQ207" s="323"/>
      <c r="AR207" s="323"/>
      <c r="AS207" s="323"/>
      <c r="AT207" s="323"/>
      <c r="AU207" s="323"/>
      <c r="AV207" s="323"/>
      <c r="AW207" s="323"/>
      <c r="AX207" s="323"/>
      <c r="AY207" s="323"/>
      <c r="AZ207" s="323"/>
      <c r="BA207" s="323"/>
      <c r="BB207" s="323"/>
      <c r="BC207" s="323"/>
      <c r="BD207" s="323"/>
      <c r="BE207" s="323"/>
      <c r="BF207" s="323"/>
    </row>
    <row r="208" spans="1:58" s="9" customFormat="1" hidden="1">
      <c r="B208" s="42"/>
      <c r="C208" s="42"/>
      <c r="D208" s="69" t="s">
        <v>18</v>
      </c>
      <c r="E208" s="78" t="s">
        <v>106</v>
      </c>
      <c r="F208" s="95">
        <f t="shared" si="116"/>
        <v>0</v>
      </c>
      <c r="G208" s="99">
        <f t="shared" si="117"/>
        <v>0</v>
      </c>
      <c r="H208" s="104" t="e">
        <f t="shared" si="150"/>
        <v>#DIV/0!</v>
      </c>
      <c r="I208" s="118"/>
      <c r="J208" s="151"/>
      <c r="K208" s="104"/>
      <c r="L208" s="151"/>
      <c r="M208" s="171"/>
      <c r="N208" s="171"/>
      <c r="O208" s="58"/>
      <c r="P208" s="171"/>
      <c r="Q208" s="136"/>
      <c r="R208" s="151"/>
      <c r="S208" s="232" t="e">
        <f t="shared" si="153"/>
        <v>#DIV/0!</v>
      </c>
      <c r="T208" s="151"/>
      <c r="U208" s="171"/>
      <c r="V208" s="171"/>
      <c r="W208" s="58"/>
      <c r="X208" s="171"/>
      <c r="Y208" s="323"/>
      <c r="Z208" s="323"/>
      <c r="AA208" s="323"/>
      <c r="AB208" s="323"/>
      <c r="AC208" s="323"/>
      <c r="AD208" s="323"/>
      <c r="AE208" s="323"/>
      <c r="AF208" s="323"/>
      <c r="AG208" s="323"/>
      <c r="AH208" s="323"/>
      <c r="AI208" s="323"/>
      <c r="AJ208" s="323"/>
      <c r="AK208" s="323"/>
      <c r="AL208" s="323"/>
      <c r="AM208" s="323"/>
      <c r="AN208" s="323"/>
      <c r="AO208" s="323"/>
      <c r="AP208" s="323"/>
      <c r="AQ208" s="323"/>
      <c r="AR208" s="323"/>
      <c r="AS208" s="323"/>
      <c r="AT208" s="323"/>
      <c r="AU208" s="323"/>
      <c r="AV208" s="323"/>
      <c r="AW208" s="323"/>
      <c r="AX208" s="323"/>
      <c r="AY208" s="323"/>
      <c r="AZ208" s="323"/>
      <c r="BA208" s="323"/>
      <c r="BB208" s="323"/>
      <c r="BC208" s="323"/>
      <c r="BD208" s="323"/>
      <c r="BE208" s="323"/>
      <c r="BF208" s="323"/>
    </row>
    <row r="209" spans="1:58" s="5" customFormat="1" hidden="1">
      <c r="A209" s="9"/>
      <c r="B209" s="42"/>
      <c r="C209" s="42"/>
      <c r="D209" s="69" t="s">
        <v>19</v>
      </c>
      <c r="E209" s="78" t="s">
        <v>111</v>
      </c>
      <c r="F209" s="95">
        <f t="shared" si="116"/>
        <v>0</v>
      </c>
      <c r="G209" s="99">
        <f t="shared" si="117"/>
        <v>0</v>
      </c>
      <c r="H209" s="104" t="e">
        <f t="shared" si="150"/>
        <v>#DIV/0!</v>
      </c>
      <c r="I209" s="118"/>
      <c r="J209" s="151"/>
      <c r="K209" s="104"/>
      <c r="L209" s="151"/>
      <c r="M209" s="171"/>
      <c r="N209" s="171"/>
      <c r="O209" s="58"/>
      <c r="P209" s="171"/>
      <c r="Q209" s="136"/>
      <c r="R209" s="151"/>
      <c r="S209" s="232" t="e">
        <f t="shared" si="153"/>
        <v>#DIV/0!</v>
      </c>
      <c r="T209" s="151"/>
      <c r="U209" s="171"/>
      <c r="V209" s="171"/>
      <c r="W209" s="58"/>
      <c r="X209" s="171"/>
      <c r="Y209" s="323"/>
      <c r="Z209" s="323"/>
      <c r="AA209" s="323"/>
      <c r="AB209" s="323"/>
      <c r="AC209" s="323"/>
      <c r="AD209" s="323"/>
      <c r="AE209" s="323"/>
      <c r="AF209" s="323"/>
      <c r="AG209" s="323"/>
      <c r="AH209" s="323"/>
      <c r="AI209" s="323"/>
      <c r="AJ209" s="323"/>
      <c r="AK209" s="323"/>
      <c r="AL209" s="323"/>
      <c r="AM209" s="323"/>
      <c r="AN209" s="323"/>
      <c r="AO209" s="323"/>
      <c r="AP209" s="323"/>
      <c r="AQ209" s="323"/>
      <c r="AR209" s="323"/>
      <c r="AS209" s="323"/>
      <c r="AT209" s="323"/>
      <c r="AU209" s="323"/>
      <c r="AV209" s="323"/>
      <c r="AW209" s="323"/>
      <c r="AX209" s="323"/>
      <c r="AY209" s="323"/>
      <c r="AZ209" s="323"/>
      <c r="BA209" s="323"/>
      <c r="BB209" s="323"/>
      <c r="BC209" s="323"/>
      <c r="BD209" s="323"/>
      <c r="BE209" s="323"/>
      <c r="BF209" s="323"/>
    </row>
    <row r="210" spans="1:58" s="5" customFormat="1" hidden="1">
      <c r="A210" s="9"/>
      <c r="B210" s="42"/>
      <c r="C210" s="42"/>
      <c r="D210" s="71" t="s">
        <v>114</v>
      </c>
      <c r="E210" s="268" t="s">
        <v>203</v>
      </c>
      <c r="F210" s="95"/>
      <c r="G210" s="99"/>
      <c r="H210" s="104" t="e">
        <f t="shared" si="150"/>
        <v>#DIV/0!</v>
      </c>
      <c r="I210" s="118"/>
      <c r="J210" s="151"/>
      <c r="K210" s="104"/>
      <c r="L210" s="151"/>
      <c r="M210" s="171"/>
      <c r="N210" s="171"/>
      <c r="O210" s="58"/>
      <c r="P210" s="171"/>
      <c r="Q210" s="136"/>
      <c r="R210" s="151"/>
      <c r="S210" s="232" t="e">
        <f t="shared" si="153"/>
        <v>#DIV/0!</v>
      </c>
      <c r="T210" s="151"/>
      <c r="U210" s="171"/>
      <c r="V210" s="171"/>
      <c r="W210" s="58"/>
      <c r="X210" s="171"/>
      <c r="Y210" s="323"/>
      <c r="Z210" s="323"/>
      <c r="AA210" s="323"/>
      <c r="AB210" s="323"/>
      <c r="AC210" s="323"/>
      <c r="AD210" s="323"/>
      <c r="AE210" s="323"/>
      <c r="AF210" s="323"/>
      <c r="AG210" s="323"/>
      <c r="AH210" s="323"/>
      <c r="AI210" s="323"/>
      <c r="AJ210" s="323"/>
      <c r="AK210" s="323"/>
      <c r="AL210" s="323"/>
      <c r="AM210" s="323"/>
      <c r="AN210" s="323"/>
      <c r="AO210" s="323"/>
      <c r="AP210" s="323"/>
      <c r="AQ210" s="323"/>
      <c r="AR210" s="323"/>
      <c r="AS210" s="323"/>
      <c r="AT210" s="323"/>
      <c r="AU210" s="323"/>
      <c r="AV210" s="323"/>
      <c r="AW210" s="323"/>
      <c r="AX210" s="323"/>
      <c r="AY210" s="323"/>
      <c r="AZ210" s="323"/>
      <c r="BA210" s="323"/>
      <c r="BB210" s="323"/>
      <c r="BC210" s="323"/>
      <c r="BD210" s="323"/>
      <c r="BE210" s="323"/>
      <c r="BF210" s="323"/>
    </row>
    <row r="211" spans="1:58" s="5" customFormat="1" hidden="1">
      <c r="A211" s="9"/>
      <c r="B211" s="41"/>
      <c r="C211" s="41">
        <v>85141</v>
      </c>
      <c r="D211" s="74"/>
      <c r="E211" s="89" t="s">
        <v>193</v>
      </c>
      <c r="F211" s="94">
        <f t="shared" ref="F211" si="155">SUM(I211+Q211)</f>
        <v>0</v>
      </c>
      <c r="G211" s="98">
        <f t="shared" ref="G211" si="156">SUM(J211+R211)</f>
        <v>0</v>
      </c>
      <c r="H211" s="103" t="e">
        <f t="shared" ref="H211:H212" si="157">SUM(G211/F211)</f>
        <v>#DIV/0!</v>
      </c>
      <c r="I211" s="117">
        <f>SUM(I212:I212)</f>
        <v>0</v>
      </c>
      <c r="J211" s="150">
        <f>SUM(J212:J212)</f>
        <v>0</v>
      </c>
      <c r="K211" s="103"/>
      <c r="L211" s="150">
        <f t="shared" ref="L211:P211" si="158">SUM(L212:L212)</f>
        <v>0</v>
      </c>
      <c r="M211" s="170">
        <f t="shared" si="158"/>
        <v>0</v>
      </c>
      <c r="N211" s="170">
        <f t="shared" si="158"/>
        <v>0</v>
      </c>
      <c r="O211" s="57">
        <f t="shared" si="158"/>
        <v>0</v>
      </c>
      <c r="P211" s="170">
        <f t="shared" si="158"/>
        <v>0</v>
      </c>
      <c r="Q211" s="135">
        <f>SUM(Q212:Q213)</f>
        <v>0</v>
      </c>
      <c r="R211" s="57">
        <f>SUM(R212:R213)</f>
        <v>0</v>
      </c>
      <c r="S211" s="231" t="e">
        <f t="shared" ref="S211:S212" si="159">SUM(R211/Q211)</f>
        <v>#DIV/0!</v>
      </c>
      <c r="T211" s="150">
        <f>SUM(T212:T213)</f>
        <v>0</v>
      </c>
      <c r="U211" s="150">
        <f t="shared" ref="U211:W211" si="160">SUM(U212:U213)</f>
        <v>0</v>
      </c>
      <c r="V211" s="150">
        <f t="shared" si="160"/>
        <v>0</v>
      </c>
      <c r="W211" s="150">
        <f t="shared" si="160"/>
        <v>0</v>
      </c>
      <c r="X211" s="170">
        <f>SUM(X212:X212)</f>
        <v>0</v>
      </c>
      <c r="Y211" s="323"/>
      <c r="Z211" s="323"/>
      <c r="AA211" s="323"/>
      <c r="AB211" s="323"/>
      <c r="AC211" s="323"/>
      <c r="AD211" s="323"/>
      <c r="AE211" s="323"/>
      <c r="AF211" s="323"/>
      <c r="AG211" s="323"/>
      <c r="AH211" s="323"/>
      <c r="AI211" s="323"/>
      <c r="AJ211" s="323"/>
      <c r="AK211" s="323"/>
      <c r="AL211" s="323"/>
      <c r="AM211" s="323"/>
      <c r="AN211" s="323"/>
      <c r="AO211" s="323"/>
      <c r="AP211" s="323"/>
      <c r="AQ211" s="323"/>
      <c r="AR211" s="323"/>
      <c r="AS211" s="323"/>
      <c r="AT211" s="323"/>
      <c r="AU211" s="323"/>
      <c r="AV211" s="323"/>
      <c r="AW211" s="323"/>
      <c r="AX211" s="323"/>
      <c r="AY211" s="323"/>
      <c r="AZ211" s="323"/>
      <c r="BA211" s="323"/>
      <c r="BB211" s="323"/>
      <c r="BC211" s="323"/>
      <c r="BD211" s="323"/>
      <c r="BE211" s="323"/>
      <c r="BF211" s="323"/>
    </row>
    <row r="212" spans="1:58" s="5" customFormat="1" hidden="1">
      <c r="A212" s="9"/>
      <c r="B212" s="42"/>
      <c r="C212" s="42"/>
      <c r="D212" s="69" t="s">
        <v>37</v>
      </c>
      <c r="E212" s="78" t="s">
        <v>194</v>
      </c>
      <c r="F212" s="95"/>
      <c r="G212" s="99"/>
      <c r="H212" s="104" t="e">
        <f t="shared" si="157"/>
        <v>#DIV/0!</v>
      </c>
      <c r="I212" s="118"/>
      <c r="J212" s="151"/>
      <c r="K212" s="104"/>
      <c r="L212" s="151"/>
      <c r="M212" s="171"/>
      <c r="N212" s="171"/>
      <c r="O212" s="58"/>
      <c r="P212" s="171"/>
      <c r="Q212" s="136"/>
      <c r="R212" s="151"/>
      <c r="S212" s="232" t="e">
        <f t="shared" si="159"/>
        <v>#DIV/0!</v>
      </c>
      <c r="T212" s="151"/>
      <c r="U212" s="171"/>
      <c r="V212" s="171"/>
      <c r="W212" s="58"/>
      <c r="X212" s="171"/>
      <c r="Y212" s="323"/>
      <c r="Z212" s="323"/>
      <c r="AA212" s="323"/>
      <c r="AB212" s="323"/>
      <c r="AC212" s="323"/>
      <c r="AD212" s="323"/>
      <c r="AE212" s="323"/>
      <c r="AF212" s="323"/>
      <c r="AG212" s="323"/>
      <c r="AH212" s="323"/>
      <c r="AI212" s="323"/>
      <c r="AJ212" s="323"/>
      <c r="AK212" s="323"/>
      <c r="AL212" s="323"/>
      <c r="AM212" s="323"/>
      <c r="AN212" s="323"/>
      <c r="AO212" s="323"/>
      <c r="AP212" s="323"/>
      <c r="AQ212" s="323"/>
      <c r="AR212" s="323"/>
      <c r="AS212" s="323"/>
      <c r="AT212" s="323"/>
      <c r="AU212" s="323"/>
      <c r="AV212" s="323"/>
      <c r="AW212" s="323"/>
      <c r="AX212" s="323"/>
      <c r="AY212" s="323"/>
      <c r="AZ212" s="323"/>
      <c r="BA212" s="323"/>
      <c r="BB212" s="323"/>
      <c r="BC212" s="323"/>
      <c r="BD212" s="323"/>
      <c r="BE212" s="323"/>
      <c r="BF212" s="323"/>
    </row>
    <row r="213" spans="1:58" s="5" customFormat="1" hidden="1">
      <c r="A213" s="9"/>
      <c r="B213" s="42"/>
      <c r="C213" s="42"/>
      <c r="D213" s="71" t="s">
        <v>114</v>
      </c>
      <c r="E213" s="268" t="s">
        <v>203</v>
      </c>
      <c r="F213" s="95">
        <f t="shared" ref="F213" si="161">SUM(I213+Q213)</f>
        <v>0</v>
      </c>
      <c r="G213" s="99">
        <f t="shared" ref="G213" si="162">SUM(J213+R213)</f>
        <v>0</v>
      </c>
      <c r="H213" s="104" t="e">
        <f t="shared" ref="H213" si="163">SUM(G213/F213)</f>
        <v>#DIV/0!</v>
      </c>
      <c r="I213" s="118"/>
      <c r="J213" s="151"/>
      <c r="K213" s="104"/>
      <c r="L213" s="151"/>
      <c r="M213" s="171"/>
      <c r="N213" s="171"/>
      <c r="O213" s="58"/>
      <c r="P213" s="171"/>
      <c r="Q213" s="136"/>
      <c r="R213" s="151"/>
      <c r="S213" s="232" t="e">
        <f t="shared" ref="S213" si="164">SUM(R213/Q213)</f>
        <v>#DIV/0!</v>
      </c>
      <c r="T213" s="151"/>
      <c r="U213" s="171"/>
      <c r="V213" s="171"/>
      <c r="W213" s="58"/>
      <c r="X213" s="171"/>
      <c r="Y213" s="323"/>
      <c r="Z213" s="323"/>
      <c r="AA213" s="323"/>
      <c r="AB213" s="323"/>
      <c r="AC213" s="323"/>
      <c r="AD213" s="323"/>
      <c r="AE213" s="323"/>
      <c r="AF213" s="323"/>
      <c r="AG213" s="323"/>
      <c r="AH213" s="323"/>
      <c r="AI213" s="323"/>
      <c r="AJ213" s="323"/>
      <c r="AK213" s="323"/>
      <c r="AL213" s="323"/>
      <c r="AM213" s="323"/>
      <c r="AN213" s="323"/>
      <c r="AO213" s="323"/>
      <c r="AP213" s="323"/>
      <c r="AQ213" s="323"/>
      <c r="AR213" s="323"/>
      <c r="AS213" s="323"/>
      <c r="AT213" s="323"/>
      <c r="AU213" s="323"/>
      <c r="AV213" s="323"/>
      <c r="AW213" s="323"/>
      <c r="AX213" s="323"/>
      <c r="AY213" s="323"/>
      <c r="AZ213" s="323"/>
      <c r="BA213" s="323"/>
      <c r="BB213" s="323"/>
      <c r="BC213" s="323"/>
      <c r="BD213" s="323"/>
      <c r="BE213" s="323"/>
      <c r="BF213" s="323"/>
    </row>
    <row r="214" spans="1:58" s="6" customFormat="1">
      <c r="A214" s="224"/>
      <c r="B214" s="32"/>
      <c r="C214" s="32">
        <v>85156</v>
      </c>
      <c r="D214" s="66"/>
      <c r="E214" s="77" t="s">
        <v>130</v>
      </c>
      <c r="F214" s="94">
        <f t="shared" si="116"/>
        <v>1246500</v>
      </c>
      <c r="G214" s="98">
        <f t="shared" si="117"/>
        <v>530749</v>
      </c>
      <c r="H214" s="103">
        <f t="shared" si="150"/>
        <v>0.42579141596470116</v>
      </c>
      <c r="I214" s="107">
        <f>SUM(I215)</f>
        <v>1246500</v>
      </c>
      <c r="J214" s="140">
        <f t="shared" ref="J214:X214" si="165">SUM(J215)</f>
        <v>530749</v>
      </c>
      <c r="K214" s="103">
        <f t="shared" si="151"/>
        <v>0.42579141596470116</v>
      </c>
      <c r="L214" s="140">
        <f t="shared" si="165"/>
        <v>0</v>
      </c>
      <c r="M214" s="160">
        <f t="shared" si="165"/>
        <v>0</v>
      </c>
      <c r="N214" s="160">
        <f t="shared" si="165"/>
        <v>530749</v>
      </c>
      <c r="O214" s="48">
        <f t="shared" si="165"/>
        <v>0</v>
      </c>
      <c r="P214" s="160">
        <f t="shared" si="165"/>
        <v>0</v>
      </c>
      <c r="Q214" s="124">
        <f t="shared" si="165"/>
        <v>0</v>
      </c>
      <c r="R214" s="140">
        <f t="shared" si="165"/>
        <v>0</v>
      </c>
      <c r="S214" s="231"/>
      <c r="T214" s="140">
        <f t="shared" si="165"/>
        <v>0</v>
      </c>
      <c r="U214" s="160">
        <f t="shared" si="165"/>
        <v>0</v>
      </c>
      <c r="V214" s="160">
        <f t="shared" si="165"/>
        <v>0</v>
      </c>
      <c r="W214" s="48">
        <f t="shared" si="165"/>
        <v>0</v>
      </c>
      <c r="X214" s="160">
        <f t="shared" si="165"/>
        <v>0</v>
      </c>
      <c r="Y214" s="324"/>
      <c r="Z214" s="324"/>
      <c r="AA214" s="324"/>
      <c r="AB214" s="324"/>
      <c r="AC214" s="324"/>
      <c r="AD214" s="324"/>
      <c r="AE214" s="324"/>
      <c r="AF214" s="324"/>
      <c r="AG214" s="324"/>
      <c r="AH214" s="324"/>
      <c r="AI214" s="324"/>
      <c r="AJ214" s="324"/>
      <c r="AK214" s="324"/>
      <c r="AL214" s="324"/>
      <c r="AM214" s="324"/>
      <c r="AN214" s="324"/>
      <c r="AO214" s="324"/>
      <c r="AP214" s="324"/>
      <c r="AQ214" s="324"/>
      <c r="AR214" s="324"/>
      <c r="AS214" s="324"/>
      <c r="AT214" s="324"/>
      <c r="AU214" s="324"/>
      <c r="AV214" s="324"/>
      <c r="AW214" s="324"/>
      <c r="AX214" s="324"/>
      <c r="AY214" s="324"/>
      <c r="AZ214" s="324"/>
      <c r="BA214" s="324"/>
      <c r="BB214" s="324"/>
      <c r="BC214" s="324"/>
      <c r="BD214" s="324"/>
      <c r="BE214" s="324"/>
      <c r="BF214" s="324"/>
    </row>
    <row r="215" spans="1:58">
      <c r="B215" s="33"/>
      <c r="C215" s="33"/>
      <c r="D215" s="69" t="s">
        <v>27</v>
      </c>
      <c r="E215" s="81" t="s">
        <v>135</v>
      </c>
      <c r="F215" s="95">
        <v>1246500</v>
      </c>
      <c r="G215" s="99">
        <v>530749</v>
      </c>
      <c r="H215" s="104">
        <f t="shared" si="150"/>
        <v>0.42579141596470116</v>
      </c>
      <c r="I215" s="114">
        <v>1246500</v>
      </c>
      <c r="J215" s="148">
        <v>530749</v>
      </c>
      <c r="K215" s="104">
        <f t="shared" si="151"/>
        <v>0.42579141596470116</v>
      </c>
      <c r="L215" s="144"/>
      <c r="M215" s="161"/>
      <c r="N215" s="196">
        <v>530749</v>
      </c>
      <c r="O215" s="49"/>
      <c r="P215" s="161"/>
      <c r="Q215" s="125"/>
      <c r="R215" s="144"/>
      <c r="S215" s="232"/>
      <c r="T215" s="144"/>
      <c r="U215" s="161"/>
      <c r="V215" s="161"/>
      <c r="W215" s="49"/>
      <c r="X215" s="161"/>
    </row>
    <row r="216" spans="1:58" s="5" customFormat="1">
      <c r="A216" s="9"/>
      <c r="B216" s="35">
        <v>852</v>
      </c>
      <c r="C216" s="35"/>
      <c r="D216" s="70"/>
      <c r="E216" s="80" t="s">
        <v>66</v>
      </c>
      <c r="F216" s="96">
        <f t="shared" si="116"/>
        <v>10368477</v>
      </c>
      <c r="G216" s="100">
        <f t="shared" si="117"/>
        <v>5191069.3499999996</v>
      </c>
      <c r="H216" s="105">
        <f t="shared" si="150"/>
        <v>0.5006588093892671</v>
      </c>
      <c r="I216" s="109">
        <f>SUM(I217+I225+I234+I242+I253+I251+I260)</f>
        <v>10368477</v>
      </c>
      <c r="J216" s="142">
        <f>SUM(J225+J234+J253+J260)</f>
        <v>5191069.3499999996</v>
      </c>
      <c r="K216" s="105">
        <f t="shared" si="151"/>
        <v>0.5006588093892671</v>
      </c>
      <c r="L216" s="142">
        <f t="shared" ref="L216:Q216" si="166">SUM(L217+L225+L234+L242+L253+L251)</f>
        <v>75619.44</v>
      </c>
      <c r="M216" s="142">
        <f t="shared" si="166"/>
        <v>0</v>
      </c>
      <c r="N216" s="163">
        <f t="shared" si="166"/>
        <v>1177890.57</v>
      </c>
      <c r="O216" s="142">
        <f t="shared" si="166"/>
        <v>0</v>
      </c>
      <c r="P216" s="163">
        <f t="shared" si="166"/>
        <v>0</v>
      </c>
      <c r="Q216" s="127">
        <f t="shared" si="166"/>
        <v>0</v>
      </c>
      <c r="R216" s="229">
        <f t="shared" ref="R216:X216" si="167">SUM(R217+R225+R234+R242+R253+R251)</f>
        <v>0</v>
      </c>
      <c r="S216" s="236" t="e">
        <f>SUM(R216/Q216)</f>
        <v>#DIV/0!</v>
      </c>
      <c r="T216" s="241">
        <f t="shared" si="167"/>
        <v>0</v>
      </c>
      <c r="U216" s="242">
        <f t="shared" si="167"/>
        <v>0</v>
      </c>
      <c r="V216" s="51">
        <f t="shared" si="167"/>
        <v>0</v>
      </c>
      <c r="W216" s="127">
        <f t="shared" si="167"/>
        <v>0</v>
      </c>
      <c r="X216" s="127">
        <f t="shared" si="167"/>
        <v>0</v>
      </c>
      <c r="Y216" s="323"/>
      <c r="Z216" s="323"/>
      <c r="AA216" s="323"/>
      <c r="AB216" s="323"/>
      <c r="AC216" s="323"/>
      <c r="AD216" s="323"/>
      <c r="AE216" s="323"/>
      <c r="AF216" s="323"/>
      <c r="AG216" s="323"/>
      <c r="AH216" s="323"/>
      <c r="AI216" s="323"/>
      <c r="AJ216" s="323"/>
      <c r="AK216" s="323"/>
      <c r="AL216" s="323"/>
      <c r="AM216" s="323"/>
      <c r="AN216" s="323"/>
      <c r="AO216" s="323"/>
      <c r="AP216" s="323"/>
      <c r="AQ216" s="323"/>
      <c r="AR216" s="323"/>
      <c r="AS216" s="323"/>
      <c r="AT216" s="323"/>
      <c r="AU216" s="323"/>
      <c r="AV216" s="323"/>
      <c r="AW216" s="323"/>
      <c r="AX216" s="323"/>
      <c r="AY216" s="323"/>
      <c r="AZ216" s="323"/>
      <c r="BA216" s="323"/>
      <c r="BB216" s="323"/>
      <c r="BC216" s="323"/>
      <c r="BD216" s="323"/>
      <c r="BE216" s="323"/>
      <c r="BF216" s="323"/>
    </row>
    <row r="217" spans="1:58" s="6" customFormat="1" ht="12" hidden="1" customHeight="1">
      <c r="A217" s="224"/>
      <c r="B217" s="32"/>
      <c r="C217" s="32">
        <v>85201</v>
      </c>
      <c r="D217" s="66"/>
      <c r="E217" s="84" t="s">
        <v>67</v>
      </c>
      <c r="F217" s="94">
        <f t="shared" si="116"/>
        <v>0</v>
      </c>
      <c r="G217" s="98">
        <f t="shared" si="117"/>
        <v>0</v>
      </c>
      <c r="H217" s="103" t="e">
        <f t="shared" si="150"/>
        <v>#DIV/0!</v>
      </c>
      <c r="I217" s="110">
        <f>SUM(I218:I224)</f>
        <v>0</v>
      </c>
      <c r="J217" s="143">
        <f>SUM(J218:J224)</f>
        <v>0</v>
      </c>
      <c r="K217" s="103" t="e">
        <f t="shared" si="151"/>
        <v>#DIV/0!</v>
      </c>
      <c r="L217" s="143">
        <f t="shared" ref="L217:R217" si="168">SUM(L218:L224)</f>
        <v>0</v>
      </c>
      <c r="M217" s="165">
        <f t="shared" si="168"/>
        <v>0</v>
      </c>
      <c r="N217" s="165">
        <f t="shared" si="168"/>
        <v>0</v>
      </c>
      <c r="O217" s="52">
        <f t="shared" si="168"/>
        <v>0</v>
      </c>
      <c r="P217" s="165">
        <f t="shared" si="168"/>
        <v>0</v>
      </c>
      <c r="Q217" s="128">
        <f t="shared" si="168"/>
        <v>0</v>
      </c>
      <c r="R217" s="143">
        <f t="shared" si="168"/>
        <v>0</v>
      </c>
      <c r="S217" s="231"/>
      <c r="T217" s="143">
        <f>SUM(T218:T224)</f>
        <v>0</v>
      </c>
      <c r="U217" s="165">
        <f>SUM(U218:U224)</f>
        <v>0</v>
      </c>
      <c r="V217" s="165">
        <f>SUM(V218:V224)</f>
        <v>0</v>
      </c>
      <c r="W217" s="52">
        <f>SUM(W218:W224)</f>
        <v>0</v>
      </c>
      <c r="X217" s="165">
        <f>SUM(X218:X224)</f>
        <v>0</v>
      </c>
      <c r="Y217" s="324"/>
      <c r="Z217" s="324"/>
      <c r="AA217" s="324"/>
      <c r="AB217" s="324"/>
      <c r="AC217" s="324"/>
      <c r="AD217" s="324"/>
      <c r="AE217" s="324"/>
      <c r="AF217" s="324"/>
      <c r="AG217" s="324"/>
      <c r="AH217" s="324"/>
      <c r="AI217" s="324"/>
      <c r="AJ217" s="324"/>
      <c r="AK217" s="324"/>
      <c r="AL217" s="324"/>
      <c r="AM217" s="324"/>
      <c r="AN217" s="324"/>
      <c r="AO217" s="324"/>
      <c r="AP217" s="324"/>
      <c r="AQ217" s="324"/>
      <c r="AR217" s="324"/>
      <c r="AS217" s="324"/>
      <c r="AT217" s="324"/>
      <c r="AU217" s="324"/>
      <c r="AV217" s="324"/>
      <c r="AW217" s="324"/>
      <c r="AX217" s="324"/>
      <c r="AY217" s="324"/>
      <c r="AZ217" s="324"/>
      <c r="BA217" s="324"/>
      <c r="BB217" s="324"/>
      <c r="BC217" s="324"/>
      <c r="BD217" s="324"/>
      <c r="BE217" s="324"/>
      <c r="BF217" s="324"/>
    </row>
    <row r="218" spans="1:58" s="2" customFormat="1" hidden="1">
      <c r="A218" s="225"/>
      <c r="B218" s="43"/>
      <c r="C218" s="43"/>
      <c r="D218" s="194" t="s">
        <v>103</v>
      </c>
      <c r="E218" s="78" t="s">
        <v>152</v>
      </c>
      <c r="F218" s="95">
        <f t="shared" si="116"/>
        <v>0</v>
      </c>
      <c r="G218" s="99">
        <f t="shared" si="117"/>
        <v>0</v>
      </c>
      <c r="H218" s="104" t="e">
        <f t="shared" si="150"/>
        <v>#DIV/0!</v>
      </c>
      <c r="I218" s="119"/>
      <c r="J218" s="152"/>
      <c r="K218" s="104" t="e">
        <f t="shared" si="151"/>
        <v>#DIV/0!</v>
      </c>
      <c r="L218" s="152"/>
      <c r="M218" s="172"/>
      <c r="N218" s="161"/>
      <c r="O218" s="49"/>
      <c r="P218" s="161"/>
      <c r="Q218" s="125"/>
      <c r="R218" s="144"/>
      <c r="S218" s="232"/>
      <c r="T218" s="144"/>
      <c r="U218" s="161"/>
      <c r="V218" s="161"/>
      <c r="W218" s="49"/>
      <c r="X218" s="161"/>
      <c r="Y218" s="325"/>
      <c r="Z218" s="325"/>
      <c r="AA218" s="325"/>
      <c r="AB218" s="325"/>
      <c r="AC218" s="325"/>
      <c r="AD218" s="325"/>
      <c r="AE218" s="325"/>
      <c r="AF218" s="325"/>
      <c r="AG218" s="325"/>
      <c r="AH218" s="325"/>
      <c r="AI218" s="325"/>
      <c r="AJ218" s="325"/>
      <c r="AK218" s="325"/>
      <c r="AL218" s="325"/>
      <c r="AM218" s="325"/>
      <c r="AN218" s="325"/>
      <c r="AO218" s="325"/>
      <c r="AP218" s="325"/>
      <c r="AQ218" s="325"/>
      <c r="AR218" s="325"/>
      <c r="AS218" s="325"/>
      <c r="AT218" s="325"/>
      <c r="AU218" s="325"/>
      <c r="AV218" s="325"/>
      <c r="AW218" s="325"/>
      <c r="AX218" s="325"/>
      <c r="AY218" s="325"/>
      <c r="AZ218" s="325"/>
      <c r="BA218" s="325"/>
      <c r="BB218" s="325"/>
      <c r="BC218" s="325"/>
      <c r="BD218" s="325"/>
      <c r="BE218" s="325"/>
      <c r="BF218" s="325"/>
    </row>
    <row r="219" spans="1:58" s="2" customFormat="1" hidden="1">
      <c r="A219" s="225"/>
      <c r="B219" s="43"/>
      <c r="C219" s="43"/>
      <c r="D219" s="194" t="s">
        <v>12</v>
      </c>
      <c r="E219" s="78" t="s">
        <v>13</v>
      </c>
      <c r="F219" s="95">
        <f t="shared" si="116"/>
        <v>0</v>
      </c>
      <c r="G219" s="99">
        <f t="shared" si="117"/>
        <v>0</v>
      </c>
      <c r="H219" s="104" t="e">
        <f t="shared" si="150"/>
        <v>#DIV/0!</v>
      </c>
      <c r="I219" s="119"/>
      <c r="J219" s="152"/>
      <c r="K219" s="104" t="e">
        <f t="shared" si="151"/>
        <v>#DIV/0!</v>
      </c>
      <c r="L219" s="152"/>
      <c r="M219" s="172"/>
      <c r="N219" s="161"/>
      <c r="O219" s="49"/>
      <c r="P219" s="161"/>
      <c r="Q219" s="125"/>
      <c r="R219" s="144"/>
      <c r="S219" s="232"/>
      <c r="T219" s="144"/>
      <c r="U219" s="161"/>
      <c r="V219" s="161"/>
      <c r="W219" s="49"/>
      <c r="X219" s="161"/>
      <c r="Y219" s="325"/>
      <c r="Z219" s="325"/>
      <c r="AA219" s="325"/>
      <c r="AB219" s="325"/>
      <c r="AC219" s="325"/>
      <c r="AD219" s="325"/>
      <c r="AE219" s="325"/>
      <c r="AF219" s="325"/>
      <c r="AG219" s="325"/>
      <c r="AH219" s="325"/>
      <c r="AI219" s="325"/>
      <c r="AJ219" s="325"/>
      <c r="AK219" s="325"/>
      <c r="AL219" s="325"/>
      <c r="AM219" s="325"/>
      <c r="AN219" s="325"/>
      <c r="AO219" s="325"/>
      <c r="AP219" s="325"/>
      <c r="AQ219" s="325"/>
      <c r="AR219" s="325"/>
      <c r="AS219" s="325"/>
      <c r="AT219" s="325"/>
      <c r="AU219" s="325"/>
      <c r="AV219" s="325"/>
      <c r="AW219" s="325"/>
      <c r="AX219" s="325"/>
      <c r="AY219" s="325"/>
      <c r="AZ219" s="325"/>
      <c r="BA219" s="325"/>
      <c r="BB219" s="325"/>
      <c r="BC219" s="325"/>
      <c r="BD219" s="325"/>
      <c r="BE219" s="325"/>
      <c r="BF219" s="325"/>
    </row>
    <row r="220" spans="1:58" s="2" customFormat="1" hidden="1">
      <c r="A220" s="225"/>
      <c r="B220" s="43"/>
      <c r="C220" s="43"/>
      <c r="D220" s="194" t="s">
        <v>52</v>
      </c>
      <c r="E220" s="78" t="s">
        <v>53</v>
      </c>
      <c r="F220" s="95">
        <f t="shared" si="116"/>
        <v>0</v>
      </c>
      <c r="G220" s="99">
        <f t="shared" si="117"/>
        <v>0</v>
      </c>
      <c r="H220" s="104" t="e">
        <f t="shared" si="150"/>
        <v>#DIV/0!</v>
      </c>
      <c r="I220" s="119"/>
      <c r="J220" s="152"/>
      <c r="K220" s="104" t="e">
        <f t="shared" si="151"/>
        <v>#DIV/0!</v>
      </c>
      <c r="L220" s="152"/>
      <c r="M220" s="172"/>
      <c r="N220" s="161"/>
      <c r="O220" s="49"/>
      <c r="P220" s="161"/>
      <c r="Q220" s="125"/>
      <c r="R220" s="144"/>
      <c r="S220" s="232"/>
      <c r="T220" s="144"/>
      <c r="U220" s="161"/>
      <c r="V220" s="161"/>
      <c r="W220" s="49"/>
      <c r="X220" s="161"/>
      <c r="Y220" s="325"/>
      <c r="Z220" s="325"/>
      <c r="AA220" s="325"/>
      <c r="AB220" s="325"/>
      <c r="AC220" s="325"/>
      <c r="AD220" s="325"/>
      <c r="AE220" s="325"/>
      <c r="AF220" s="325"/>
      <c r="AG220" s="325"/>
      <c r="AH220" s="325"/>
      <c r="AI220" s="325"/>
      <c r="AJ220" s="325"/>
      <c r="AK220" s="325"/>
      <c r="AL220" s="325"/>
      <c r="AM220" s="325"/>
      <c r="AN220" s="325"/>
      <c r="AO220" s="325"/>
      <c r="AP220" s="325"/>
      <c r="AQ220" s="325"/>
      <c r="AR220" s="325"/>
      <c r="AS220" s="325"/>
      <c r="AT220" s="325"/>
      <c r="AU220" s="325"/>
      <c r="AV220" s="325"/>
      <c r="AW220" s="325"/>
      <c r="AX220" s="325"/>
      <c r="AY220" s="325"/>
      <c r="AZ220" s="325"/>
      <c r="BA220" s="325"/>
      <c r="BB220" s="325"/>
      <c r="BC220" s="325"/>
      <c r="BD220" s="325"/>
      <c r="BE220" s="325"/>
      <c r="BF220" s="325"/>
    </row>
    <row r="221" spans="1:58" s="2" customFormat="1" hidden="1">
      <c r="A221" s="225"/>
      <c r="B221" s="43"/>
      <c r="C221" s="43"/>
      <c r="D221" s="194" t="s">
        <v>105</v>
      </c>
      <c r="E221" s="78" t="s">
        <v>109</v>
      </c>
      <c r="F221" s="95">
        <f t="shared" si="116"/>
        <v>0</v>
      </c>
      <c r="G221" s="99">
        <f t="shared" si="117"/>
        <v>0</v>
      </c>
      <c r="H221" s="104"/>
      <c r="I221" s="119"/>
      <c r="J221" s="152"/>
      <c r="K221" s="104"/>
      <c r="L221" s="152"/>
      <c r="M221" s="172"/>
      <c r="N221" s="161"/>
      <c r="O221" s="49"/>
      <c r="P221" s="161"/>
      <c r="Q221" s="125"/>
      <c r="R221" s="144"/>
      <c r="S221" s="232"/>
      <c r="T221" s="144"/>
      <c r="U221" s="161"/>
      <c r="V221" s="161"/>
      <c r="W221" s="49"/>
      <c r="X221" s="161"/>
      <c r="Y221" s="325"/>
      <c r="Z221" s="325"/>
      <c r="AA221" s="325"/>
      <c r="AB221" s="325"/>
      <c r="AC221" s="325"/>
      <c r="AD221" s="325"/>
      <c r="AE221" s="325"/>
      <c r="AF221" s="325"/>
      <c r="AG221" s="325"/>
      <c r="AH221" s="325"/>
      <c r="AI221" s="325"/>
      <c r="AJ221" s="325"/>
      <c r="AK221" s="325"/>
      <c r="AL221" s="325"/>
      <c r="AM221" s="325"/>
      <c r="AN221" s="325"/>
      <c r="AO221" s="325"/>
      <c r="AP221" s="325"/>
      <c r="AQ221" s="325"/>
      <c r="AR221" s="325"/>
      <c r="AS221" s="325"/>
      <c r="AT221" s="325"/>
      <c r="AU221" s="325"/>
      <c r="AV221" s="325"/>
      <c r="AW221" s="325"/>
      <c r="AX221" s="325"/>
      <c r="AY221" s="325"/>
      <c r="AZ221" s="325"/>
      <c r="BA221" s="325"/>
      <c r="BB221" s="325"/>
      <c r="BC221" s="325"/>
      <c r="BD221" s="325"/>
      <c r="BE221" s="325"/>
      <c r="BF221" s="325"/>
    </row>
    <row r="222" spans="1:58" s="2" customFormat="1" hidden="1">
      <c r="A222" s="225"/>
      <c r="B222" s="43"/>
      <c r="C222" s="43"/>
      <c r="D222" s="75" t="s">
        <v>29</v>
      </c>
      <c r="E222" s="81" t="s">
        <v>162</v>
      </c>
      <c r="F222" s="95">
        <f t="shared" si="116"/>
        <v>0</v>
      </c>
      <c r="G222" s="99">
        <f t="shared" si="117"/>
        <v>0</v>
      </c>
      <c r="H222" s="104"/>
      <c r="I222" s="119"/>
      <c r="J222" s="152"/>
      <c r="K222" s="104"/>
      <c r="L222" s="144"/>
      <c r="M222" s="161"/>
      <c r="N222" s="161"/>
      <c r="O222" s="49"/>
      <c r="P222" s="161"/>
      <c r="Q222" s="125"/>
      <c r="R222" s="144"/>
      <c r="S222" s="232"/>
      <c r="T222" s="144"/>
      <c r="U222" s="161"/>
      <c r="V222" s="161"/>
      <c r="W222" s="49"/>
      <c r="X222" s="161"/>
      <c r="Y222" s="325"/>
      <c r="Z222" s="325"/>
      <c r="AA222" s="325"/>
      <c r="AB222" s="325"/>
      <c r="AC222" s="325"/>
      <c r="AD222" s="325"/>
      <c r="AE222" s="325"/>
      <c r="AF222" s="325"/>
      <c r="AG222" s="325"/>
      <c r="AH222" s="325"/>
      <c r="AI222" s="325"/>
      <c r="AJ222" s="325"/>
      <c r="AK222" s="325"/>
      <c r="AL222" s="325"/>
      <c r="AM222" s="325"/>
      <c r="AN222" s="325"/>
      <c r="AO222" s="325"/>
      <c r="AP222" s="325"/>
      <c r="AQ222" s="325"/>
      <c r="AR222" s="325"/>
      <c r="AS222" s="325"/>
      <c r="AT222" s="325"/>
      <c r="AU222" s="325"/>
      <c r="AV222" s="325"/>
      <c r="AW222" s="325"/>
      <c r="AX222" s="325"/>
      <c r="AY222" s="325"/>
      <c r="AZ222" s="325"/>
      <c r="BA222" s="325"/>
      <c r="BB222" s="325"/>
      <c r="BC222" s="325"/>
      <c r="BD222" s="325"/>
      <c r="BE222" s="325"/>
      <c r="BF222" s="325"/>
    </row>
    <row r="223" spans="1:58" s="2" customFormat="1" hidden="1">
      <c r="A223" s="225"/>
      <c r="B223" s="43"/>
      <c r="C223" s="43"/>
      <c r="D223" s="75" t="s">
        <v>16</v>
      </c>
      <c r="E223" s="81" t="s">
        <v>166</v>
      </c>
      <c r="F223" s="95">
        <f t="shared" si="116"/>
        <v>0</v>
      </c>
      <c r="G223" s="99">
        <f t="shared" si="117"/>
        <v>0</v>
      </c>
      <c r="H223" s="104" t="e">
        <f t="shared" si="150"/>
        <v>#DIV/0!</v>
      </c>
      <c r="I223" s="119"/>
      <c r="J223" s="152"/>
      <c r="K223" s="104" t="e">
        <f t="shared" si="151"/>
        <v>#DIV/0!</v>
      </c>
      <c r="L223" s="144"/>
      <c r="M223" s="161"/>
      <c r="N223" s="161"/>
      <c r="O223" s="49"/>
      <c r="P223" s="161"/>
      <c r="Q223" s="125"/>
      <c r="R223" s="144"/>
      <c r="S223" s="232"/>
      <c r="T223" s="144"/>
      <c r="U223" s="161"/>
      <c r="V223" s="161"/>
      <c r="W223" s="49"/>
      <c r="X223" s="161"/>
      <c r="Y223" s="325"/>
      <c r="Z223" s="325"/>
      <c r="AA223" s="325"/>
      <c r="AB223" s="325"/>
      <c r="AC223" s="325"/>
      <c r="AD223" s="325"/>
      <c r="AE223" s="325"/>
      <c r="AF223" s="325"/>
      <c r="AG223" s="325"/>
      <c r="AH223" s="325"/>
      <c r="AI223" s="325"/>
      <c r="AJ223" s="325"/>
      <c r="AK223" s="325"/>
      <c r="AL223" s="325"/>
      <c r="AM223" s="325"/>
      <c r="AN223" s="325"/>
      <c r="AO223" s="325"/>
      <c r="AP223" s="325"/>
      <c r="AQ223" s="325"/>
      <c r="AR223" s="325"/>
      <c r="AS223" s="325"/>
      <c r="AT223" s="325"/>
      <c r="AU223" s="325"/>
      <c r="AV223" s="325"/>
      <c r="AW223" s="325"/>
      <c r="AX223" s="325"/>
      <c r="AY223" s="325"/>
      <c r="AZ223" s="325"/>
      <c r="BA223" s="325"/>
      <c r="BB223" s="325"/>
      <c r="BC223" s="325"/>
      <c r="BD223" s="325"/>
      <c r="BE223" s="325"/>
      <c r="BF223" s="325"/>
    </row>
    <row r="224" spans="1:58" s="2" customFormat="1" hidden="1">
      <c r="A224" s="225"/>
      <c r="B224" s="43"/>
      <c r="C224" s="43"/>
      <c r="D224" s="75" t="s">
        <v>7</v>
      </c>
      <c r="E224" s="81" t="s">
        <v>8</v>
      </c>
      <c r="F224" s="95">
        <f t="shared" ref="F224:F275" si="169">SUM(I224+Q224)</f>
        <v>0</v>
      </c>
      <c r="G224" s="99">
        <f t="shared" ref="G224:G280" si="170">SUM(J224+R224)</f>
        <v>0</v>
      </c>
      <c r="H224" s="104" t="e">
        <f t="shared" si="150"/>
        <v>#DIV/0!</v>
      </c>
      <c r="I224" s="119"/>
      <c r="J224" s="152"/>
      <c r="K224" s="104" t="e">
        <f t="shared" si="151"/>
        <v>#DIV/0!</v>
      </c>
      <c r="L224" s="144"/>
      <c r="M224" s="161"/>
      <c r="N224" s="161"/>
      <c r="O224" s="49"/>
      <c r="P224" s="161"/>
      <c r="Q224" s="125"/>
      <c r="R224" s="144"/>
      <c r="S224" s="232"/>
      <c r="T224" s="144"/>
      <c r="U224" s="161"/>
      <c r="V224" s="161"/>
      <c r="W224" s="49"/>
      <c r="X224" s="161"/>
      <c r="Y224" s="325"/>
      <c r="Z224" s="325"/>
      <c r="AA224" s="325"/>
      <c r="AB224" s="325"/>
      <c r="AC224" s="325"/>
      <c r="AD224" s="325"/>
      <c r="AE224" s="325"/>
      <c r="AF224" s="325"/>
      <c r="AG224" s="325"/>
      <c r="AH224" s="325"/>
      <c r="AI224" s="325"/>
      <c r="AJ224" s="325"/>
      <c r="AK224" s="325"/>
      <c r="AL224" s="325"/>
      <c r="AM224" s="325"/>
      <c r="AN224" s="325"/>
      <c r="AO224" s="325"/>
      <c r="AP224" s="325"/>
      <c r="AQ224" s="325"/>
      <c r="AR224" s="325"/>
      <c r="AS224" s="325"/>
      <c r="AT224" s="325"/>
      <c r="AU224" s="325"/>
      <c r="AV224" s="325"/>
      <c r="AW224" s="325"/>
      <c r="AX224" s="325"/>
      <c r="AY224" s="325"/>
      <c r="AZ224" s="325"/>
      <c r="BA224" s="325"/>
      <c r="BB224" s="325"/>
      <c r="BC224" s="325"/>
      <c r="BD224" s="325"/>
      <c r="BE224" s="325"/>
      <c r="BF224" s="325"/>
    </row>
    <row r="225" spans="1:58" s="6" customFormat="1">
      <c r="A225" s="224"/>
      <c r="B225" s="32"/>
      <c r="C225" s="32">
        <v>85202</v>
      </c>
      <c r="D225" s="66"/>
      <c r="E225" s="77" t="s">
        <v>68</v>
      </c>
      <c r="F225" s="94">
        <f t="shared" si="169"/>
        <v>7631463</v>
      </c>
      <c r="G225" s="98">
        <f t="shared" si="170"/>
        <v>3826463.1</v>
      </c>
      <c r="H225" s="103">
        <f t="shared" si="150"/>
        <v>0.50140623102018578</v>
      </c>
      <c r="I225" s="110">
        <f>SUM(I226:I233)</f>
        <v>7631463</v>
      </c>
      <c r="J225" s="143">
        <f>SUM(J226:J233)</f>
        <v>3826463.1</v>
      </c>
      <c r="K225" s="103">
        <f t="shared" si="151"/>
        <v>0.50140623102018578</v>
      </c>
      <c r="L225" s="143">
        <f t="shared" ref="L225:R225" si="171">SUM(L226:L233)</f>
        <v>0</v>
      </c>
      <c r="M225" s="165">
        <f t="shared" si="171"/>
        <v>0</v>
      </c>
      <c r="N225" s="165">
        <f t="shared" si="171"/>
        <v>0</v>
      </c>
      <c r="O225" s="52">
        <f t="shared" si="171"/>
        <v>0</v>
      </c>
      <c r="P225" s="165">
        <f t="shared" si="171"/>
        <v>0</v>
      </c>
      <c r="Q225" s="128">
        <f t="shared" si="171"/>
        <v>0</v>
      </c>
      <c r="R225" s="143">
        <f t="shared" si="171"/>
        <v>0</v>
      </c>
      <c r="S225" s="231" t="e">
        <f>SUM(R225/Q225)</f>
        <v>#DIV/0!</v>
      </c>
      <c r="T225" s="143">
        <f>SUM(T226:T233)</f>
        <v>0</v>
      </c>
      <c r="U225" s="165">
        <f>SUM(U226:U233)</f>
        <v>0</v>
      </c>
      <c r="V225" s="165">
        <f>SUM(V226:V233)</f>
        <v>0</v>
      </c>
      <c r="W225" s="52">
        <f>SUM(W226:W233)</f>
        <v>0</v>
      </c>
      <c r="X225" s="165">
        <f>SUM(X226:X233)</f>
        <v>0</v>
      </c>
      <c r="Y225" s="324"/>
      <c r="Z225" s="324"/>
      <c r="AA225" s="324"/>
      <c r="AB225" s="324"/>
      <c r="AC225" s="324"/>
      <c r="AD225" s="324"/>
      <c r="AE225" s="324"/>
      <c r="AF225" s="324"/>
      <c r="AG225" s="324"/>
      <c r="AH225" s="324"/>
      <c r="AI225" s="324"/>
      <c r="AJ225" s="324"/>
      <c r="AK225" s="324"/>
      <c r="AL225" s="324"/>
      <c r="AM225" s="324"/>
      <c r="AN225" s="324"/>
      <c r="AO225" s="324"/>
      <c r="AP225" s="324"/>
      <c r="AQ225" s="324"/>
      <c r="AR225" s="324"/>
      <c r="AS225" s="324"/>
      <c r="AT225" s="324"/>
      <c r="AU225" s="324"/>
      <c r="AV225" s="324"/>
      <c r="AW225" s="324"/>
      <c r="AX225" s="324"/>
      <c r="AY225" s="324"/>
      <c r="AZ225" s="324"/>
      <c r="BA225" s="324"/>
      <c r="BB225" s="324"/>
      <c r="BC225" s="324"/>
      <c r="BD225" s="324"/>
      <c r="BE225" s="324"/>
      <c r="BF225" s="324"/>
    </row>
    <row r="226" spans="1:58" s="2" customFormat="1" hidden="1">
      <c r="A226" s="225"/>
      <c r="B226" s="33"/>
      <c r="C226" s="33"/>
      <c r="D226" s="69" t="s">
        <v>32</v>
      </c>
      <c r="E226" s="81" t="s">
        <v>170</v>
      </c>
      <c r="F226" s="95">
        <f t="shared" si="169"/>
        <v>0</v>
      </c>
      <c r="G226" s="99">
        <f t="shared" si="170"/>
        <v>0</v>
      </c>
      <c r="H226" s="104" t="e">
        <f t="shared" si="150"/>
        <v>#DIV/0!</v>
      </c>
      <c r="I226" s="112"/>
      <c r="J226" s="141"/>
      <c r="K226" s="104" t="e">
        <f t="shared" si="151"/>
        <v>#DIV/0!</v>
      </c>
      <c r="L226" s="144"/>
      <c r="M226" s="161"/>
      <c r="N226" s="161"/>
      <c r="O226" s="49"/>
      <c r="P226" s="161"/>
      <c r="Q226" s="125"/>
      <c r="R226" s="144"/>
      <c r="S226" s="232"/>
      <c r="T226" s="144"/>
      <c r="U226" s="161"/>
      <c r="V226" s="161"/>
      <c r="W226" s="49"/>
      <c r="X226" s="161"/>
      <c r="Y226" s="325"/>
      <c r="Z226" s="325"/>
      <c r="AA226" s="325"/>
      <c r="AB226" s="325"/>
      <c r="AC226" s="325"/>
      <c r="AD226" s="325"/>
      <c r="AE226" s="325"/>
      <c r="AF226" s="325"/>
      <c r="AG226" s="325"/>
      <c r="AH226" s="325"/>
      <c r="AI226" s="325"/>
      <c r="AJ226" s="325"/>
      <c r="AK226" s="325"/>
      <c r="AL226" s="325"/>
      <c r="AM226" s="325"/>
      <c r="AN226" s="325"/>
      <c r="AO226" s="325"/>
      <c r="AP226" s="325"/>
      <c r="AQ226" s="325"/>
      <c r="AR226" s="325"/>
      <c r="AS226" s="325"/>
      <c r="AT226" s="325"/>
      <c r="AU226" s="325"/>
      <c r="AV226" s="325"/>
      <c r="AW226" s="325"/>
      <c r="AX226" s="325"/>
      <c r="AY226" s="325"/>
      <c r="AZ226" s="325"/>
      <c r="BA226" s="325"/>
      <c r="BB226" s="325"/>
      <c r="BC226" s="325"/>
      <c r="BD226" s="325"/>
      <c r="BE226" s="325"/>
      <c r="BF226" s="325"/>
    </row>
    <row r="227" spans="1:58">
      <c r="B227" s="33"/>
      <c r="C227" s="33"/>
      <c r="D227" s="69" t="s">
        <v>52</v>
      </c>
      <c r="E227" s="78" t="s">
        <v>53</v>
      </c>
      <c r="F227" s="95">
        <v>5786002</v>
      </c>
      <c r="G227" s="99">
        <v>2944511.71</v>
      </c>
      <c r="H227" s="104">
        <f t="shared" si="150"/>
        <v>0.50890264296486587</v>
      </c>
      <c r="I227" s="108">
        <v>5786002</v>
      </c>
      <c r="J227" s="152">
        <v>2944511.71</v>
      </c>
      <c r="K227" s="104">
        <f t="shared" si="151"/>
        <v>0.50890264296486587</v>
      </c>
      <c r="L227" s="144"/>
      <c r="M227" s="161"/>
      <c r="N227" s="161"/>
      <c r="O227" s="49"/>
      <c r="P227" s="161"/>
      <c r="Q227" s="125"/>
      <c r="R227" s="144"/>
      <c r="S227" s="232"/>
      <c r="T227" s="144"/>
      <c r="U227" s="161"/>
      <c r="V227" s="161"/>
      <c r="W227" s="49"/>
      <c r="X227" s="161"/>
    </row>
    <row r="228" spans="1:58" hidden="1">
      <c r="B228" s="33"/>
      <c r="C228" s="33"/>
      <c r="D228" s="71" t="s">
        <v>61</v>
      </c>
      <c r="E228" s="78" t="s">
        <v>62</v>
      </c>
      <c r="F228" s="95"/>
      <c r="G228" s="99"/>
      <c r="H228" s="104"/>
      <c r="I228" s="108"/>
      <c r="J228" s="152"/>
      <c r="K228" s="104"/>
      <c r="L228" s="144"/>
      <c r="M228" s="161"/>
      <c r="N228" s="161"/>
      <c r="O228" s="49"/>
      <c r="P228" s="161"/>
      <c r="Q228" s="125">
        <v>0</v>
      </c>
      <c r="R228" s="144"/>
      <c r="S228" s="232"/>
      <c r="T228" s="144"/>
      <c r="U228" s="161"/>
      <c r="V228" s="161"/>
      <c r="W228" s="49"/>
      <c r="X228" s="161"/>
    </row>
    <row r="229" spans="1:58">
      <c r="B229" s="33"/>
      <c r="C229" s="33"/>
      <c r="D229" s="69" t="s">
        <v>29</v>
      </c>
      <c r="E229" s="81" t="s">
        <v>162</v>
      </c>
      <c r="F229" s="95">
        <v>636</v>
      </c>
      <c r="G229" s="99">
        <v>590.87</v>
      </c>
      <c r="H229" s="104">
        <f>SUM(G229/F229)</f>
        <v>0.92904088050314471</v>
      </c>
      <c r="I229" s="108">
        <v>636</v>
      </c>
      <c r="J229" s="146">
        <v>590.87</v>
      </c>
      <c r="K229" s="104">
        <f t="shared" si="151"/>
        <v>0.92904088050314471</v>
      </c>
      <c r="L229" s="144"/>
      <c r="M229" s="161"/>
      <c r="N229" s="161"/>
      <c r="O229" s="49"/>
      <c r="P229" s="161"/>
      <c r="Q229" s="125"/>
      <c r="R229" s="144"/>
      <c r="S229" s="232"/>
      <c r="T229" s="144"/>
      <c r="U229" s="161"/>
      <c r="V229" s="161"/>
      <c r="W229" s="49"/>
      <c r="X229" s="161"/>
    </row>
    <row r="230" spans="1:58" hidden="1">
      <c r="B230" s="33"/>
      <c r="C230" s="33"/>
      <c r="D230" s="71" t="s">
        <v>16</v>
      </c>
      <c r="E230" s="81" t="s">
        <v>166</v>
      </c>
      <c r="F230" s="95"/>
      <c r="G230" s="99"/>
      <c r="H230" s="104" t="e">
        <f>SUM(G230/F230)</f>
        <v>#DIV/0!</v>
      </c>
      <c r="I230" s="108"/>
      <c r="J230" s="146"/>
      <c r="K230" s="104" t="e">
        <f t="shared" si="151"/>
        <v>#DIV/0!</v>
      </c>
      <c r="L230" s="144"/>
      <c r="M230" s="161"/>
      <c r="N230" s="161"/>
      <c r="O230" s="49"/>
      <c r="P230" s="161"/>
      <c r="Q230" s="125"/>
      <c r="R230" s="144"/>
      <c r="S230" s="232"/>
      <c r="T230" s="144"/>
      <c r="U230" s="161"/>
      <c r="V230" s="161"/>
      <c r="W230" s="49"/>
      <c r="X230" s="161"/>
    </row>
    <row r="231" spans="1:58">
      <c r="B231" s="33"/>
      <c r="C231" s="33"/>
      <c r="D231" s="69" t="s">
        <v>7</v>
      </c>
      <c r="E231" s="78" t="s">
        <v>8</v>
      </c>
      <c r="F231" s="95">
        <v>15367</v>
      </c>
      <c r="G231" s="99">
        <v>16701.52</v>
      </c>
      <c r="H231" s="104">
        <f t="shared" si="150"/>
        <v>1.0868432355046529</v>
      </c>
      <c r="I231" s="108">
        <v>15367</v>
      </c>
      <c r="J231" s="146">
        <v>16701.52</v>
      </c>
      <c r="K231" s="104">
        <f t="shared" si="151"/>
        <v>1.0868432355046529</v>
      </c>
      <c r="L231" s="144"/>
      <c r="M231" s="161"/>
      <c r="N231" s="161"/>
      <c r="O231" s="49"/>
      <c r="P231" s="161"/>
      <c r="Q231" s="125"/>
      <c r="R231" s="144"/>
      <c r="S231" s="232"/>
      <c r="T231" s="144"/>
      <c r="U231" s="161"/>
      <c r="V231" s="161"/>
      <c r="W231" s="49"/>
      <c r="X231" s="161"/>
    </row>
    <row r="232" spans="1:58">
      <c r="B232" s="33"/>
      <c r="C232" s="33"/>
      <c r="D232" s="69" t="s">
        <v>54</v>
      </c>
      <c r="E232" s="78" t="s">
        <v>146</v>
      </c>
      <c r="F232" s="95">
        <v>1829458</v>
      </c>
      <c r="G232" s="99">
        <v>864659</v>
      </c>
      <c r="H232" s="104">
        <f t="shared" si="150"/>
        <v>0.47263123832304432</v>
      </c>
      <c r="I232" s="108">
        <v>1829458</v>
      </c>
      <c r="J232" s="146">
        <v>864659</v>
      </c>
      <c r="K232" s="104">
        <f t="shared" si="151"/>
        <v>0.47263123832304432</v>
      </c>
      <c r="L232" s="144"/>
      <c r="M232" s="161"/>
      <c r="N232" s="161"/>
      <c r="O232" s="49"/>
      <c r="P232" s="161"/>
      <c r="Q232" s="125"/>
      <c r="R232" s="144"/>
      <c r="S232" s="232"/>
      <c r="T232" s="144"/>
      <c r="U232" s="161"/>
      <c r="V232" s="161"/>
      <c r="W232" s="49"/>
      <c r="X232" s="161"/>
    </row>
    <row r="233" spans="1:58" hidden="1">
      <c r="B233" s="33"/>
      <c r="C233" s="33"/>
      <c r="D233" s="69" t="s">
        <v>114</v>
      </c>
      <c r="E233" s="81" t="s">
        <v>135</v>
      </c>
      <c r="F233" s="95">
        <f t="shared" si="169"/>
        <v>0</v>
      </c>
      <c r="G233" s="99">
        <f t="shared" si="170"/>
        <v>0</v>
      </c>
      <c r="H233" s="104" t="e">
        <f t="shared" si="150"/>
        <v>#DIV/0!</v>
      </c>
      <c r="I233" s="108"/>
      <c r="J233" s="146"/>
      <c r="K233" s="104"/>
      <c r="L233" s="144"/>
      <c r="M233" s="161"/>
      <c r="N233" s="161"/>
      <c r="O233" s="49"/>
      <c r="P233" s="161"/>
      <c r="Q233" s="125"/>
      <c r="R233" s="144">
        <v>0</v>
      </c>
      <c r="S233" s="232" t="e">
        <f>SUM(R233/Q233)</f>
        <v>#DIV/0!</v>
      </c>
      <c r="T233" s="144"/>
      <c r="U233" s="161"/>
      <c r="V233" s="161"/>
      <c r="W233" s="49"/>
      <c r="X233" s="161"/>
    </row>
    <row r="234" spans="1:58" s="6" customFormat="1">
      <c r="A234" s="224"/>
      <c r="B234" s="32"/>
      <c r="C234" s="32">
        <v>85203</v>
      </c>
      <c r="D234" s="66"/>
      <c r="E234" s="84" t="s">
        <v>69</v>
      </c>
      <c r="F234" s="94">
        <f t="shared" si="169"/>
        <v>2290638</v>
      </c>
      <c r="G234" s="98">
        <f>SUM(J234+R234)</f>
        <v>1180521.5399999998</v>
      </c>
      <c r="H234" s="103">
        <f t="shared" si="150"/>
        <v>0.51536800664269078</v>
      </c>
      <c r="I234" s="107">
        <f>SUM(I235:I250)</f>
        <v>2290638</v>
      </c>
      <c r="J234" s="140">
        <f>SUM(J235:J241)</f>
        <v>1180521.5399999998</v>
      </c>
      <c r="K234" s="103">
        <f t="shared" si="151"/>
        <v>0.51536800664269078</v>
      </c>
      <c r="L234" s="140">
        <f t="shared" ref="L234:O234" si="172">SUM(L235:L238)</f>
        <v>0</v>
      </c>
      <c r="M234" s="160">
        <f t="shared" si="172"/>
        <v>0</v>
      </c>
      <c r="N234" s="160">
        <f t="shared" si="172"/>
        <v>1177890.57</v>
      </c>
      <c r="O234" s="48">
        <f t="shared" si="172"/>
        <v>0</v>
      </c>
      <c r="P234" s="160">
        <f>SUM(P235:P241)</f>
        <v>0</v>
      </c>
      <c r="Q234" s="160">
        <f>SUM(Q235:Q241)</f>
        <v>0</v>
      </c>
      <c r="R234" s="160">
        <f>SUM(R235:R241)</f>
        <v>0</v>
      </c>
      <c r="S234" s="231" t="e">
        <f t="shared" ref="S234" si="173">SUM(R234/Q234)</f>
        <v>#DIV/0!</v>
      </c>
      <c r="T234" s="140">
        <f>SUM(T235:T238)</f>
        <v>0</v>
      </c>
      <c r="U234" s="160">
        <f>SUM(U235:U238)</f>
        <v>0</v>
      </c>
      <c r="V234" s="160">
        <f>SUM(V235:V241)</f>
        <v>0</v>
      </c>
      <c r="W234" s="48">
        <f>SUM(W235:W238)</f>
        <v>0</v>
      </c>
      <c r="X234" s="160">
        <f>SUM(X235:X238)</f>
        <v>0</v>
      </c>
      <c r="Y234" s="324"/>
      <c r="Z234" s="324"/>
      <c r="AA234" s="324"/>
      <c r="AB234" s="324"/>
      <c r="AC234" s="324"/>
      <c r="AD234" s="324"/>
      <c r="AE234" s="324"/>
      <c r="AF234" s="324"/>
      <c r="AG234" s="324"/>
      <c r="AH234" s="324"/>
      <c r="AI234" s="324"/>
      <c r="AJ234" s="324"/>
      <c r="AK234" s="324"/>
      <c r="AL234" s="324"/>
      <c r="AM234" s="324"/>
      <c r="AN234" s="324"/>
      <c r="AO234" s="324"/>
      <c r="AP234" s="324"/>
      <c r="AQ234" s="324"/>
      <c r="AR234" s="324"/>
      <c r="AS234" s="324"/>
      <c r="AT234" s="324"/>
      <c r="AU234" s="324"/>
      <c r="AV234" s="324"/>
      <c r="AW234" s="324"/>
      <c r="AX234" s="324"/>
      <c r="AY234" s="324"/>
      <c r="AZ234" s="324"/>
      <c r="BA234" s="324"/>
      <c r="BB234" s="324"/>
      <c r="BC234" s="324"/>
      <c r="BD234" s="324"/>
      <c r="BE234" s="324"/>
      <c r="BF234" s="324"/>
    </row>
    <row r="235" spans="1:58">
      <c r="B235" s="33"/>
      <c r="C235" s="33"/>
      <c r="D235" s="69" t="s">
        <v>29</v>
      </c>
      <c r="E235" s="81" t="s">
        <v>162</v>
      </c>
      <c r="F235" s="95">
        <v>0</v>
      </c>
      <c r="G235" s="99">
        <v>421.654</v>
      </c>
      <c r="H235" s="104"/>
      <c r="I235" s="108">
        <v>0</v>
      </c>
      <c r="J235" s="146">
        <v>421.65</v>
      </c>
      <c r="K235" s="104"/>
      <c r="L235" s="144"/>
      <c r="M235" s="161"/>
      <c r="N235" s="161"/>
      <c r="O235" s="49"/>
      <c r="P235" s="161"/>
      <c r="Q235" s="125"/>
      <c r="R235" s="144"/>
      <c r="S235" s="232"/>
      <c r="T235" s="144"/>
      <c r="U235" s="161"/>
      <c r="V235" s="161"/>
      <c r="W235" s="49"/>
      <c r="X235" s="161"/>
    </row>
    <row r="236" spans="1:58">
      <c r="B236" s="33"/>
      <c r="C236" s="33"/>
      <c r="D236" s="69" t="s">
        <v>7</v>
      </c>
      <c r="E236" s="81" t="s">
        <v>8</v>
      </c>
      <c r="F236" s="95">
        <v>2137</v>
      </c>
      <c r="G236" s="99">
        <v>0</v>
      </c>
      <c r="H236" s="104">
        <f t="shared" si="150"/>
        <v>0</v>
      </c>
      <c r="I236" s="108">
        <v>2137</v>
      </c>
      <c r="J236" s="146">
        <v>0</v>
      </c>
      <c r="K236" s="104">
        <f t="shared" si="151"/>
        <v>0</v>
      </c>
      <c r="L236" s="144"/>
      <c r="M236" s="161"/>
      <c r="N236" s="161"/>
      <c r="O236" s="49"/>
      <c r="P236" s="161"/>
      <c r="Q236" s="125"/>
      <c r="R236" s="144"/>
      <c r="S236" s="232"/>
      <c r="T236" s="144"/>
      <c r="U236" s="161"/>
      <c r="V236" s="161"/>
      <c r="W236" s="49"/>
      <c r="X236" s="161"/>
    </row>
    <row r="237" spans="1:58">
      <c r="B237" s="33"/>
      <c r="C237" s="33"/>
      <c r="D237" s="69" t="s">
        <v>27</v>
      </c>
      <c r="E237" s="81" t="s">
        <v>146</v>
      </c>
      <c r="F237" s="95">
        <v>2283859</v>
      </c>
      <c r="G237" s="99">
        <v>1177890.57</v>
      </c>
      <c r="H237" s="104">
        <f t="shared" si="150"/>
        <v>0.5157457487524405</v>
      </c>
      <c r="I237" s="108">
        <v>2283859</v>
      </c>
      <c r="J237" s="148">
        <v>1177890.57</v>
      </c>
      <c r="K237" s="104">
        <f t="shared" si="151"/>
        <v>0.5157457487524405</v>
      </c>
      <c r="L237" s="144"/>
      <c r="M237" s="173"/>
      <c r="N237" s="196">
        <v>1177890.57</v>
      </c>
      <c r="O237" s="49"/>
      <c r="P237" s="161"/>
      <c r="Q237" s="125"/>
      <c r="R237" s="144"/>
      <c r="S237" s="232"/>
      <c r="T237" s="144"/>
      <c r="U237" s="161"/>
      <c r="V237" s="161"/>
      <c r="W237" s="49"/>
      <c r="X237" s="161"/>
    </row>
    <row r="238" spans="1:58">
      <c r="B238" s="33"/>
      <c r="C238" s="33"/>
      <c r="D238" s="69" t="s">
        <v>25</v>
      </c>
      <c r="E238" s="81" t="s">
        <v>133</v>
      </c>
      <c r="F238" s="95">
        <v>1000</v>
      </c>
      <c r="G238" s="99">
        <v>751.41</v>
      </c>
      <c r="H238" s="104">
        <f t="shared" si="150"/>
        <v>0.75141000000000002</v>
      </c>
      <c r="I238" s="108">
        <v>1000</v>
      </c>
      <c r="J238" s="146">
        <v>751.41</v>
      </c>
      <c r="K238" s="104">
        <f t="shared" si="151"/>
        <v>0.75141000000000002</v>
      </c>
      <c r="L238" s="144"/>
      <c r="M238" s="161"/>
      <c r="N238" s="161"/>
      <c r="O238" s="49"/>
      <c r="P238" s="161"/>
      <c r="Q238" s="125"/>
      <c r="R238" s="144"/>
      <c r="S238" s="232"/>
      <c r="T238" s="144"/>
      <c r="U238" s="161"/>
      <c r="V238" s="161"/>
      <c r="W238" s="49"/>
      <c r="X238" s="161"/>
    </row>
    <row r="239" spans="1:58">
      <c r="B239" s="33"/>
      <c r="C239" s="33"/>
      <c r="D239" s="69" t="s">
        <v>180</v>
      </c>
      <c r="E239" s="81" t="s">
        <v>181</v>
      </c>
      <c r="F239" s="95">
        <v>3642</v>
      </c>
      <c r="G239" s="99">
        <v>1457.91</v>
      </c>
      <c r="H239" s="104">
        <f t="shared" si="150"/>
        <v>0.40030477759472821</v>
      </c>
      <c r="I239" s="108">
        <v>3642</v>
      </c>
      <c r="J239" s="146">
        <v>1457.91</v>
      </c>
      <c r="K239" s="104"/>
      <c r="L239" s="144"/>
      <c r="M239" s="161"/>
      <c r="N239" s="161"/>
      <c r="O239" s="49"/>
      <c r="P239" s="161"/>
      <c r="Q239" s="125"/>
      <c r="R239" s="144"/>
      <c r="S239" s="232"/>
      <c r="T239" s="144"/>
      <c r="U239" s="161"/>
      <c r="V239" s="161"/>
      <c r="W239" s="49"/>
      <c r="X239" s="161"/>
    </row>
    <row r="240" spans="1:58" hidden="1">
      <c r="B240" s="33"/>
      <c r="C240" s="33"/>
      <c r="D240" s="69" t="s">
        <v>102</v>
      </c>
      <c r="E240" s="78" t="s">
        <v>140</v>
      </c>
      <c r="F240" s="95"/>
      <c r="G240" s="99"/>
      <c r="H240" s="104" t="e">
        <f t="shared" ref="H240:H241" si="174">SUM(G240/F240)</f>
        <v>#DIV/0!</v>
      </c>
      <c r="I240" s="108"/>
      <c r="J240" s="146"/>
      <c r="K240" s="104"/>
      <c r="L240" s="144"/>
      <c r="M240" s="161"/>
      <c r="N240" s="161"/>
      <c r="O240" s="49"/>
      <c r="P240" s="161"/>
      <c r="Q240" s="125"/>
      <c r="R240" s="144"/>
      <c r="S240" s="232" t="e">
        <f t="shared" ref="S240:S241" si="175">SUM(R240/Q240)</f>
        <v>#DIV/0!</v>
      </c>
      <c r="T240" s="144"/>
      <c r="U240" s="161"/>
      <c r="V240" s="161"/>
      <c r="W240" s="49"/>
      <c r="X240" s="161"/>
    </row>
    <row r="241" spans="1:58" hidden="1">
      <c r="B241" s="33"/>
      <c r="C241" s="33"/>
      <c r="D241" s="69" t="s">
        <v>37</v>
      </c>
      <c r="E241" s="81" t="s">
        <v>135</v>
      </c>
      <c r="F241" s="95"/>
      <c r="G241" s="99"/>
      <c r="H241" s="104" t="e">
        <f t="shared" si="174"/>
        <v>#DIV/0!</v>
      </c>
      <c r="I241" s="108"/>
      <c r="J241" s="146"/>
      <c r="K241" s="104"/>
      <c r="L241" s="144"/>
      <c r="M241" s="161"/>
      <c r="N241" s="161"/>
      <c r="O241" s="49"/>
      <c r="P241" s="161"/>
      <c r="Q241" s="125"/>
      <c r="R241" s="144"/>
      <c r="S241" s="232" t="e">
        <f t="shared" si="175"/>
        <v>#DIV/0!</v>
      </c>
      <c r="T241" s="144"/>
      <c r="U241" s="161"/>
      <c r="V241" s="161"/>
      <c r="W241" s="49"/>
      <c r="X241" s="161"/>
    </row>
    <row r="242" spans="1:58" s="6" customFormat="1" hidden="1">
      <c r="A242" s="224"/>
      <c r="B242" s="32"/>
      <c r="C242" s="32">
        <v>85204</v>
      </c>
      <c r="D242" s="66"/>
      <c r="E242" s="77" t="s">
        <v>70</v>
      </c>
      <c r="F242" s="94">
        <f t="shared" si="169"/>
        <v>0</v>
      </c>
      <c r="G242" s="98">
        <f t="shared" si="170"/>
        <v>0</v>
      </c>
      <c r="H242" s="103" t="e">
        <f t="shared" si="150"/>
        <v>#DIV/0!</v>
      </c>
      <c r="I242" s="120">
        <f>SUM(I243:I250)</f>
        <v>0</v>
      </c>
      <c r="J242" s="153">
        <f>SUM(J243:J250)</f>
        <v>0</v>
      </c>
      <c r="K242" s="103" t="e">
        <f t="shared" si="151"/>
        <v>#DIV/0!</v>
      </c>
      <c r="L242" s="153">
        <f t="shared" ref="L242:R242" si="176">SUM(L243:L250)</f>
        <v>0</v>
      </c>
      <c r="M242" s="174">
        <f t="shared" si="176"/>
        <v>0</v>
      </c>
      <c r="N242" s="174">
        <f t="shared" si="176"/>
        <v>0</v>
      </c>
      <c r="O242" s="59">
        <f t="shared" si="176"/>
        <v>0</v>
      </c>
      <c r="P242" s="174">
        <f t="shared" si="176"/>
        <v>0</v>
      </c>
      <c r="Q242" s="137">
        <f t="shared" si="176"/>
        <v>0</v>
      </c>
      <c r="R242" s="153">
        <f t="shared" si="176"/>
        <v>0</v>
      </c>
      <c r="S242" s="231"/>
      <c r="T242" s="153">
        <f>SUM(T243:T250)</f>
        <v>0</v>
      </c>
      <c r="U242" s="174">
        <f>SUM(U243:U250)</f>
        <v>0</v>
      </c>
      <c r="V242" s="174">
        <f>SUM(V243:V250)</f>
        <v>0</v>
      </c>
      <c r="W242" s="59">
        <f>SUM(W243:W250)</f>
        <v>0</v>
      </c>
      <c r="X242" s="174">
        <f>SUM(X243:X250)</f>
        <v>0</v>
      </c>
      <c r="Y242" s="324"/>
      <c r="Z242" s="324"/>
      <c r="AA242" s="324"/>
      <c r="AB242" s="324"/>
      <c r="AC242" s="324"/>
      <c r="AD242" s="324"/>
      <c r="AE242" s="324"/>
      <c r="AF242" s="324"/>
      <c r="AG242" s="324"/>
      <c r="AH242" s="324"/>
      <c r="AI242" s="324"/>
      <c r="AJ242" s="324"/>
      <c r="AK242" s="324"/>
      <c r="AL242" s="324"/>
      <c r="AM242" s="324"/>
      <c r="AN242" s="324"/>
      <c r="AO242" s="324"/>
      <c r="AP242" s="324"/>
      <c r="AQ242" s="324"/>
      <c r="AR242" s="324"/>
      <c r="AS242" s="324"/>
      <c r="AT242" s="324"/>
      <c r="AU242" s="324"/>
      <c r="AV242" s="324"/>
      <c r="AW242" s="324"/>
      <c r="AX242" s="324"/>
      <c r="AY242" s="324"/>
      <c r="AZ242" s="324"/>
      <c r="BA242" s="324"/>
      <c r="BB242" s="324"/>
      <c r="BC242" s="324"/>
      <c r="BD242" s="324"/>
      <c r="BE242" s="324"/>
      <c r="BF242" s="324"/>
    </row>
    <row r="243" spans="1:58" s="2" customFormat="1" hidden="1">
      <c r="A243" s="225"/>
      <c r="B243" s="33"/>
      <c r="C243" s="33"/>
      <c r="D243" s="69" t="s">
        <v>103</v>
      </c>
      <c r="E243" s="78" t="s">
        <v>152</v>
      </c>
      <c r="F243" s="95">
        <f t="shared" si="169"/>
        <v>0</v>
      </c>
      <c r="G243" s="99">
        <f t="shared" si="170"/>
        <v>0</v>
      </c>
      <c r="H243" s="104" t="e">
        <f t="shared" si="150"/>
        <v>#DIV/0!</v>
      </c>
      <c r="I243" s="121"/>
      <c r="J243" s="154"/>
      <c r="K243" s="104" t="e">
        <f t="shared" si="151"/>
        <v>#DIV/0!</v>
      </c>
      <c r="L243" s="144"/>
      <c r="M243" s="161"/>
      <c r="N243" s="161"/>
      <c r="O243" s="49"/>
      <c r="P243" s="161"/>
      <c r="Q243" s="125"/>
      <c r="R243" s="144"/>
      <c r="S243" s="232"/>
      <c r="T243" s="144"/>
      <c r="U243" s="161"/>
      <c r="V243" s="161"/>
      <c r="W243" s="49"/>
      <c r="X243" s="161"/>
      <c r="Y243" s="325"/>
      <c r="Z243" s="325"/>
      <c r="AA243" s="325"/>
      <c r="AB243" s="325"/>
      <c r="AC243" s="325"/>
      <c r="AD243" s="325"/>
      <c r="AE243" s="325"/>
      <c r="AF243" s="325"/>
      <c r="AG243" s="325"/>
      <c r="AH243" s="325"/>
      <c r="AI243" s="325"/>
      <c r="AJ243" s="325"/>
      <c r="AK243" s="325"/>
      <c r="AL243" s="325"/>
      <c r="AM243" s="325"/>
      <c r="AN243" s="325"/>
      <c r="AO243" s="325"/>
      <c r="AP243" s="325"/>
      <c r="AQ243" s="325"/>
      <c r="AR243" s="325"/>
      <c r="AS243" s="325"/>
      <c r="AT243" s="325"/>
      <c r="AU243" s="325"/>
      <c r="AV243" s="325"/>
      <c r="AW243" s="325"/>
      <c r="AX243" s="325"/>
      <c r="AY243" s="325"/>
      <c r="AZ243" s="325"/>
      <c r="BA243" s="325"/>
      <c r="BB243" s="325"/>
      <c r="BC243" s="325"/>
      <c r="BD243" s="325"/>
      <c r="BE243" s="325"/>
      <c r="BF243" s="325"/>
    </row>
    <row r="244" spans="1:58" s="2" customFormat="1" hidden="1">
      <c r="A244" s="225"/>
      <c r="B244" s="33"/>
      <c r="C244" s="33"/>
      <c r="D244" s="69" t="s">
        <v>12</v>
      </c>
      <c r="E244" s="78" t="s">
        <v>13</v>
      </c>
      <c r="F244" s="95">
        <f t="shared" si="169"/>
        <v>0</v>
      </c>
      <c r="G244" s="99">
        <f t="shared" si="170"/>
        <v>0</v>
      </c>
      <c r="H244" s="104" t="e">
        <f t="shared" si="150"/>
        <v>#DIV/0!</v>
      </c>
      <c r="I244" s="121"/>
      <c r="J244" s="154"/>
      <c r="K244" s="104" t="e">
        <f t="shared" si="151"/>
        <v>#DIV/0!</v>
      </c>
      <c r="L244" s="144"/>
      <c r="M244" s="175"/>
      <c r="N244" s="161"/>
      <c r="O244" s="49"/>
      <c r="P244" s="161"/>
      <c r="Q244" s="125"/>
      <c r="R244" s="144"/>
      <c r="S244" s="232"/>
      <c r="T244" s="144"/>
      <c r="U244" s="161"/>
      <c r="V244" s="161"/>
      <c r="W244" s="49"/>
      <c r="X244" s="161"/>
      <c r="Y244" s="325"/>
      <c r="Z244" s="325"/>
      <c r="AA244" s="325"/>
      <c r="AB244" s="325"/>
      <c r="AC244" s="325"/>
      <c r="AD244" s="325"/>
      <c r="AE244" s="325"/>
      <c r="AF244" s="325"/>
      <c r="AG244" s="325"/>
      <c r="AH244" s="325"/>
      <c r="AI244" s="325"/>
      <c r="AJ244" s="325"/>
      <c r="AK244" s="325"/>
      <c r="AL244" s="325"/>
      <c r="AM244" s="325"/>
      <c r="AN244" s="325"/>
      <c r="AO244" s="325"/>
      <c r="AP244" s="325"/>
      <c r="AQ244" s="325"/>
      <c r="AR244" s="325"/>
      <c r="AS244" s="325"/>
      <c r="AT244" s="325"/>
      <c r="AU244" s="325"/>
      <c r="AV244" s="325"/>
      <c r="AW244" s="325"/>
      <c r="AX244" s="325"/>
      <c r="AY244" s="325"/>
      <c r="AZ244" s="325"/>
      <c r="BA244" s="325"/>
      <c r="BB244" s="325"/>
      <c r="BC244" s="325"/>
      <c r="BD244" s="325"/>
      <c r="BE244" s="325"/>
      <c r="BF244" s="325"/>
    </row>
    <row r="245" spans="1:58" s="2" customFormat="1" ht="12" hidden="1" customHeight="1">
      <c r="A245" s="225"/>
      <c r="B245" s="33"/>
      <c r="C245" s="33"/>
      <c r="D245" s="71" t="s">
        <v>52</v>
      </c>
      <c r="E245" s="78" t="s">
        <v>53</v>
      </c>
      <c r="F245" s="95">
        <f t="shared" si="169"/>
        <v>0</v>
      </c>
      <c r="G245" s="99">
        <f t="shared" si="170"/>
        <v>0</v>
      </c>
      <c r="H245" s="104" t="e">
        <f t="shared" si="150"/>
        <v>#DIV/0!</v>
      </c>
      <c r="I245" s="121"/>
      <c r="J245" s="154"/>
      <c r="K245" s="104" t="e">
        <f t="shared" si="151"/>
        <v>#DIV/0!</v>
      </c>
      <c r="L245" s="144"/>
      <c r="M245" s="161"/>
      <c r="N245" s="161"/>
      <c r="O245" s="49"/>
      <c r="P245" s="161"/>
      <c r="Q245" s="125"/>
      <c r="R245" s="144"/>
      <c r="S245" s="232"/>
      <c r="T245" s="144"/>
      <c r="U245" s="161"/>
      <c r="V245" s="161"/>
      <c r="W245" s="49"/>
      <c r="X245" s="161"/>
      <c r="Y245" s="325"/>
      <c r="Z245" s="325"/>
      <c r="AA245" s="325"/>
      <c r="AB245" s="325"/>
      <c r="AC245" s="325"/>
      <c r="AD245" s="325"/>
      <c r="AE245" s="325"/>
      <c r="AF245" s="325"/>
      <c r="AG245" s="325"/>
      <c r="AH245" s="325"/>
      <c r="AI245" s="325"/>
      <c r="AJ245" s="325"/>
      <c r="AK245" s="325"/>
      <c r="AL245" s="325"/>
      <c r="AM245" s="325"/>
      <c r="AN245" s="325"/>
      <c r="AO245" s="325"/>
      <c r="AP245" s="325"/>
      <c r="AQ245" s="325"/>
      <c r="AR245" s="325"/>
      <c r="AS245" s="325"/>
      <c r="AT245" s="325"/>
      <c r="AU245" s="325"/>
      <c r="AV245" s="325"/>
      <c r="AW245" s="325"/>
      <c r="AX245" s="325"/>
      <c r="AY245" s="325"/>
      <c r="AZ245" s="325"/>
      <c r="BA245" s="325"/>
      <c r="BB245" s="325"/>
      <c r="BC245" s="325"/>
      <c r="BD245" s="325"/>
      <c r="BE245" s="325"/>
      <c r="BF245" s="325"/>
    </row>
    <row r="246" spans="1:58" s="2" customFormat="1" ht="12" hidden="1" customHeight="1">
      <c r="A246" s="225"/>
      <c r="B246" s="33"/>
      <c r="C246" s="33"/>
      <c r="D246" s="71" t="s">
        <v>105</v>
      </c>
      <c r="E246" s="78" t="s">
        <v>169</v>
      </c>
      <c r="F246" s="95">
        <f t="shared" si="169"/>
        <v>0</v>
      </c>
      <c r="G246" s="99">
        <f t="shared" si="170"/>
        <v>0</v>
      </c>
      <c r="H246" s="104" t="e">
        <f t="shared" si="150"/>
        <v>#DIV/0!</v>
      </c>
      <c r="I246" s="121"/>
      <c r="J246" s="154"/>
      <c r="K246" s="104" t="e">
        <f t="shared" si="151"/>
        <v>#DIV/0!</v>
      </c>
      <c r="L246" s="144"/>
      <c r="M246" s="161"/>
      <c r="N246" s="161"/>
      <c r="O246" s="49"/>
      <c r="P246" s="161"/>
      <c r="Q246" s="125"/>
      <c r="R246" s="144"/>
      <c r="S246" s="232"/>
      <c r="T246" s="144"/>
      <c r="U246" s="161"/>
      <c r="V246" s="161"/>
      <c r="W246" s="49"/>
      <c r="X246" s="161"/>
      <c r="Y246" s="325"/>
      <c r="Z246" s="325"/>
      <c r="AA246" s="325"/>
      <c r="AB246" s="325"/>
      <c r="AC246" s="325"/>
      <c r="AD246" s="325"/>
      <c r="AE246" s="325"/>
      <c r="AF246" s="325"/>
      <c r="AG246" s="325"/>
      <c r="AH246" s="325"/>
      <c r="AI246" s="325"/>
      <c r="AJ246" s="325"/>
      <c r="AK246" s="325"/>
      <c r="AL246" s="325"/>
      <c r="AM246" s="325"/>
      <c r="AN246" s="325"/>
      <c r="AO246" s="325"/>
      <c r="AP246" s="325"/>
      <c r="AQ246" s="325"/>
      <c r="AR246" s="325"/>
      <c r="AS246" s="325"/>
      <c r="AT246" s="325"/>
      <c r="AU246" s="325"/>
      <c r="AV246" s="325"/>
      <c r="AW246" s="325"/>
      <c r="AX246" s="325"/>
      <c r="AY246" s="325"/>
      <c r="AZ246" s="325"/>
      <c r="BA246" s="325"/>
      <c r="BB246" s="325"/>
      <c r="BC246" s="325"/>
      <c r="BD246" s="325"/>
      <c r="BE246" s="325"/>
      <c r="BF246" s="325"/>
    </row>
    <row r="247" spans="1:58" s="2" customFormat="1" ht="12" hidden="1" customHeight="1">
      <c r="A247" s="225"/>
      <c r="B247" s="33"/>
      <c r="C247" s="33"/>
      <c r="D247" s="71" t="s">
        <v>16</v>
      </c>
      <c r="E247" s="78" t="s">
        <v>166</v>
      </c>
      <c r="F247" s="95">
        <f t="shared" si="169"/>
        <v>0</v>
      </c>
      <c r="G247" s="99">
        <f t="shared" si="170"/>
        <v>0</v>
      </c>
      <c r="H247" s="104" t="e">
        <f t="shared" si="150"/>
        <v>#DIV/0!</v>
      </c>
      <c r="I247" s="121"/>
      <c r="J247" s="154"/>
      <c r="K247" s="104" t="e">
        <f t="shared" si="151"/>
        <v>#DIV/0!</v>
      </c>
      <c r="L247" s="144"/>
      <c r="M247" s="161"/>
      <c r="N247" s="161"/>
      <c r="O247" s="49"/>
      <c r="P247" s="161"/>
      <c r="Q247" s="125"/>
      <c r="R247" s="144"/>
      <c r="S247" s="232"/>
      <c r="T247" s="144"/>
      <c r="U247" s="161"/>
      <c r="V247" s="161"/>
      <c r="W247" s="49"/>
      <c r="X247" s="161"/>
      <c r="Y247" s="325"/>
      <c r="Z247" s="325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  <c r="BD247" s="325"/>
      <c r="BE247" s="325"/>
      <c r="BF247" s="325"/>
    </row>
    <row r="248" spans="1:58" s="2" customFormat="1" ht="12" hidden="1" customHeight="1">
      <c r="A248" s="225"/>
      <c r="B248" s="33"/>
      <c r="C248" s="33"/>
      <c r="D248" s="71" t="s">
        <v>156</v>
      </c>
      <c r="E248" s="78" t="s">
        <v>106</v>
      </c>
      <c r="F248" s="95">
        <f t="shared" si="169"/>
        <v>0</v>
      </c>
      <c r="G248" s="99">
        <f t="shared" si="170"/>
        <v>0</v>
      </c>
      <c r="H248" s="104" t="e">
        <f t="shared" si="150"/>
        <v>#DIV/0!</v>
      </c>
      <c r="I248" s="121"/>
      <c r="J248" s="154"/>
      <c r="K248" s="104" t="e">
        <f t="shared" si="151"/>
        <v>#DIV/0!</v>
      </c>
      <c r="L248" s="144"/>
      <c r="M248" s="161"/>
      <c r="N248" s="161"/>
      <c r="O248" s="49"/>
      <c r="P248" s="161"/>
      <c r="Q248" s="125"/>
      <c r="R248" s="144"/>
      <c r="S248" s="232"/>
      <c r="T248" s="144"/>
      <c r="U248" s="161"/>
      <c r="V248" s="161"/>
      <c r="W248" s="49"/>
      <c r="X248" s="161"/>
      <c r="Y248" s="325"/>
      <c r="Z248" s="325"/>
      <c r="AA248" s="325"/>
      <c r="AB248" s="325"/>
      <c r="AC248" s="325"/>
      <c r="AD248" s="325"/>
      <c r="AE248" s="325"/>
      <c r="AF248" s="325"/>
      <c r="AG248" s="325"/>
      <c r="AH248" s="325"/>
      <c r="AI248" s="325"/>
      <c r="AJ248" s="325"/>
      <c r="AK248" s="325"/>
      <c r="AL248" s="325"/>
      <c r="AM248" s="325"/>
      <c r="AN248" s="325"/>
      <c r="AO248" s="325"/>
      <c r="AP248" s="325"/>
      <c r="AQ248" s="325"/>
      <c r="AR248" s="325"/>
      <c r="AS248" s="325"/>
      <c r="AT248" s="325"/>
      <c r="AU248" s="325"/>
      <c r="AV248" s="325"/>
      <c r="AW248" s="325"/>
      <c r="AX248" s="325"/>
      <c r="AY248" s="325"/>
      <c r="AZ248" s="325"/>
      <c r="BA248" s="325"/>
      <c r="BB248" s="325"/>
      <c r="BC248" s="325"/>
      <c r="BD248" s="325"/>
      <c r="BE248" s="325"/>
      <c r="BF248" s="325"/>
    </row>
    <row r="249" spans="1:58" hidden="1">
      <c r="B249" s="33"/>
      <c r="C249" s="33"/>
      <c r="D249" s="69" t="s">
        <v>54</v>
      </c>
      <c r="E249" s="78" t="s">
        <v>135</v>
      </c>
      <c r="F249" s="95">
        <f t="shared" si="169"/>
        <v>0</v>
      </c>
      <c r="G249" s="99">
        <f t="shared" si="170"/>
        <v>0</v>
      </c>
      <c r="H249" s="104" t="e">
        <f t="shared" si="150"/>
        <v>#DIV/0!</v>
      </c>
      <c r="I249" s="121"/>
      <c r="J249" s="155"/>
      <c r="K249" s="104" t="e">
        <f t="shared" si="151"/>
        <v>#DIV/0!</v>
      </c>
      <c r="L249" s="144"/>
      <c r="M249" s="161"/>
      <c r="N249" s="161"/>
      <c r="O249" s="49"/>
      <c r="P249" s="161"/>
      <c r="Q249" s="125"/>
      <c r="R249" s="144"/>
      <c r="S249" s="232"/>
      <c r="T249" s="144"/>
      <c r="U249" s="161"/>
      <c r="V249" s="161"/>
      <c r="W249" s="49"/>
      <c r="X249" s="161"/>
    </row>
    <row r="250" spans="1:58" hidden="1">
      <c r="B250" s="33"/>
      <c r="C250" s="33"/>
      <c r="D250" s="69" t="s">
        <v>161</v>
      </c>
      <c r="E250" s="78" t="s">
        <v>146</v>
      </c>
      <c r="F250" s="95">
        <f t="shared" si="169"/>
        <v>0</v>
      </c>
      <c r="G250" s="99">
        <f t="shared" si="170"/>
        <v>0</v>
      </c>
      <c r="H250" s="104" t="e">
        <f t="shared" si="150"/>
        <v>#DIV/0!</v>
      </c>
      <c r="I250" s="121"/>
      <c r="J250" s="155"/>
      <c r="K250" s="104" t="e">
        <f t="shared" si="151"/>
        <v>#DIV/0!</v>
      </c>
      <c r="L250" s="144"/>
      <c r="M250" s="161"/>
      <c r="N250" s="161"/>
      <c r="O250" s="49"/>
      <c r="P250" s="198"/>
      <c r="Q250" s="125"/>
      <c r="R250" s="144"/>
      <c r="S250" s="232"/>
      <c r="T250" s="144"/>
      <c r="U250" s="161"/>
      <c r="V250" s="161"/>
      <c r="W250" s="49"/>
      <c r="X250" s="161"/>
    </row>
    <row r="251" spans="1:58" hidden="1">
      <c r="B251" s="44"/>
      <c r="C251" s="44">
        <v>85205</v>
      </c>
      <c r="D251" s="72"/>
      <c r="E251" s="90" t="s">
        <v>155</v>
      </c>
      <c r="F251" s="94">
        <f>SUM(I251+Q251)</f>
        <v>0</v>
      </c>
      <c r="G251" s="98">
        <f>SUM(J251+R251)</f>
        <v>0</v>
      </c>
      <c r="H251" s="103" t="e">
        <f t="shared" si="150"/>
        <v>#DIV/0!</v>
      </c>
      <c r="I251" s="115">
        <f>SUM(I252)</f>
        <v>0</v>
      </c>
      <c r="J251" s="147">
        <f>SUM(J252)</f>
        <v>0</v>
      </c>
      <c r="K251" s="103" t="e">
        <f>SUM(J251/I251)</f>
        <v>#DIV/0!</v>
      </c>
      <c r="L251" s="158">
        <f>SUM(L252)</f>
        <v>0</v>
      </c>
      <c r="M251" s="158">
        <f t="shared" ref="M251:P251" si="177">SUM(M252)</f>
        <v>0</v>
      </c>
      <c r="N251" s="176">
        <f t="shared" si="177"/>
        <v>0</v>
      </c>
      <c r="O251" s="158">
        <f t="shared" si="177"/>
        <v>0</v>
      </c>
      <c r="P251" s="176">
        <f t="shared" si="177"/>
        <v>0</v>
      </c>
      <c r="Q251" s="138">
        <f>SUM(Q252)</f>
        <v>0</v>
      </c>
      <c r="R251" s="158">
        <f>SUM(R252)</f>
        <v>0</v>
      </c>
      <c r="S251" s="231"/>
      <c r="T251" s="158"/>
      <c r="U251" s="176"/>
      <c r="V251" s="176"/>
      <c r="W251" s="60"/>
      <c r="X251" s="176"/>
    </row>
    <row r="252" spans="1:58" hidden="1">
      <c r="B252" s="33"/>
      <c r="C252" s="33"/>
      <c r="D252" s="69" t="s">
        <v>27</v>
      </c>
      <c r="E252" s="81" t="s">
        <v>146</v>
      </c>
      <c r="F252" s="95">
        <f>SUM(I252+Q252)</f>
        <v>0</v>
      </c>
      <c r="G252" s="99">
        <f>SUM(J252+R252)</f>
        <v>0</v>
      </c>
      <c r="H252" s="104" t="e">
        <f t="shared" si="150"/>
        <v>#DIV/0!</v>
      </c>
      <c r="I252" s="108"/>
      <c r="J252" s="148"/>
      <c r="K252" s="104" t="e">
        <f>SUM(J252/I252)</f>
        <v>#DIV/0!</v>
      </c>
      <c r="L252" s="144"/>
      <c r="M252" s="161"/>
      <c r="N252" s="161"/>
      <c r="O252" s="49"/>
      <c r="P252" s="196"/>
      <c r="Q252" s="125"/>
      <c r="R252" s="144"/>
      <c r="S252" s="232"/>
      <c r="T252" s="144"/>
      <c r="U252" s="161"/>
      <c r="V252" s="161"/>
      <c r="W252" s="49"/>
      <c r="X252" s="161"/>
    </row>
    <row r="253" spans="1:58" s="6" customFormat="1">
      <c r="A253" s="224"/>
      <c r="B253" s="32"/>
      <c r="C253" s="32">
        <v>85218</v>
      </c>
      <c r="D253" s="66"/>
      <c r="E253" s="84" t="s">
        <v>71</v>
      </c>
      <c r="F253" s="94">
        <f t="shared" si="169"/>
        <v>446376</v>
      </c>
      <c r="G253" s="98">
        <f t="shared" si="170"/>
        <v>183234.21000000002</v>
      </c>
      <c r="H253" s="103">
        <f t="shared" si="150"/>
        <v>0.41049297005215341</v>
      </c>
      <c r="I253" s="107">
        <f>SUM(I254:I259)</f>
        <v>446376</v>
      </c>
      <c r="J253" s="140">
        <f>SUM(J254:J259)</f>
        <v>183234.21000000002</v>
      </c>
      <c r="K253" s="103">
        <f t="shared" si="151"/>
        <v>0.41049297005215341</v>
      </c>
      <c r="L253" s="140">
        <f t="shared" ref="L253:R253" si="178">SUM(L254:L259)</f>
        <v>75619.44</v>
      </c>
      <c r="M253" s="160">
        <f t="shared" si="178"/>
        <v>0</v>
      </c>
      <c r="N253" s="160">
        <f t="shared" si="178"/>
        <v>0</v>
      </c>
      <c r="O253" s="48">
        <f t="shared" si="178"/>
        <v>0</v>
      </c>
      <c r="P253" s="160">
        <f t="shared" si="178"/>
        <v>0</v>
      </c>
      <c r="Q253" s="124">
        <f t="shared" si="178"/>
        <v>0</v>
      </c>
      <c r="R253" s="140">
        <f t="shared" si="178"/>
        <v>0</v>
      </c>
      <c r="S253" s="231"/>
      <c r="T253" s="140">
        <f>SUM(T254:T259)</f>
        <v>0</v>
      </c>
      <c r="U253" s="160">
        <f>SUM(U254:U259)</f>
        <v>0</v>
      </c>
      <c r="V253" s="160">
        <f>SUM(V254:V259)</f>
        <v>0</v>
      </c>
      <c r="W253" s="48">
        <f>SUM(W254:W259)</f>
        <v>0</v>
      </c>
      <c r="X253" s="160">
        <f>SUM(X254:X259)</f>
        <v>0</v>
      </c>
      <c r="Y253" s="324"/>
      <c r="Z253" s="324"/>
      <c r="AA253" s="324"/>
      <c r="AB253" s="324"/>
      <c r="AC253" s="324"/>
      <c r="AD253" s="324"/>
      <c r="AE253" s="324"/>
      <c r="AF253" s="324"/>
      <c r="AG253" s="324"/>
      <c r="AH253" s="324"/>
      <c r="AI253" s="324"/>
      <c r="AJ253" s="324"/>
      <c r="AK253" s="324"/>
      <c r="AL253" s="324"/>
      <c r="AM253" s="324"/>
      <c r="AN253" s="324"/>
      <c r="AO253" s="324"/>
      <c r="AP253" s="324"/>
      <c r="AQ253" s="324"/>
      <c r="AR253" s="324"/>
      <c r="AS253" s="324"/>
      <c r="AT253" s="324"/>
      <c r="AU253" s="324"/>
      <c r="AV253" s="324"/>
      <c r="AW253" s="324"/>
      <c r="AX253" s="324"/>
      <c r="AY253" s="324"/>
      <c r="AZ253" s="324"/>
      <c r="BA253" s="324"/>
      <c r="BB253" s="324"/>
      <c r="BC253" s="324"/>
      <c r="BD253" s="324"/>
      <c r="BE253" s="324"/>
      <c r="BF253" s="324"/>
    </row>
    <row r="254" spans="1:58">
      <c r="B254" s="33"/>
      <c r="C254" s="33"/>
      <c r="D254" s="69" t="s">
        <v>52</v>
      </c>
      <c r="E254" s="81" t="s">
        <v>53</v>
      </c>
      <c r="F254" s="95">
        <v>198000</v>
      </c>
      <c r="G254" s="99">
        <v>82500</v>
      </c>
      <c r="H254" s="104">
        <f t="shared" si="150"/>
        <v>0.41666666666666669</v>
      </c>
      <c r="I254" s="114">
        <v>198000</v>
      </c>
      <c r="J254" s="148">
        <v>82500</v>
      </c>
      <c r="K254" s="104">
        <f t="shared" si="151"/>
        <v>0.41666666666666669</v>
      </c>
      <c r="L254" s="144"/>
      <c r="M254" s="161"/>
      <c r="N254" s="161"/>
      <c r="O254" s="49"/>
      <c r="P254" s="161"/>
      <c r="Q254" s="125"/>
      <c r="R254" s="144"/>
      <c r="S254" s="232"/>
      <c r="T254" s="144"/>
      <c r="U254" s="161"/>
      <c r="V254" s="161"/>
      <c r="W254" s="49"/>
      <c r="X254" s="161"/>
    </row>
    <row r="255" spans="1:58">
      <c r="B255" s="33"/>
      <c r="C255" s="33"/>
      <c r="D255" s="69" t="s">
        <v>29</v>
      </c>
      <c r="E255" s="81" t="s">
        <v>162</v>
      </c>
      <c r="F255" s="95">
        <v>360</v>
      </c>
      <c r="G255" s="99">
        <v>472.66</v>
      </c>
      <c r="H255" s="104">
        <f t="shared" si="150"/>
        <v>1.3129444444444445</v>
      </c>
      <c r="I255" s="114">
        <v>360</v>
      </c>
      <c r="J255" s="148">
        <v>472.66</v>
      </c>
      <c r="K255" s="104">
        <f t="shared" si="151"/>
        <v>1.3129444444444445</v>
      </c>
      <c r="L255" s="144"/>
      <c r="M255" s="161"/>
      <c r="N255" s="161"/>
      <c r="O255" s="49"/>
      <c r="P255" s="161"/>
      <c r="Q255" s="125"/>
      <c r="R255" s="144"/>
      <c r="S255" s="232"/>
      <c r="T255" s="144"/>
      <c r="U255" s="161"/>
      <c r="V255" s="161"/>
      <c r="W255" s="49"/>
      <c r="X255" s="161"/>
    </row>
    <row r="256" spans="1:58">
      <c r="B256" s="33"/>
      <c r="C256" s="33"/>
      <c r="D256" s="69" t="s">
        <v>204</v>
      </c>
      <c r="E256" s="81" t="s">
        <v>211</v>
      </c>
      <c r="F256" s="95">
        <v>106</v>
      </c>
      <c r="G256" s="99">
        <v>105.56</v>
      </c>
      <c r="H256" s="104">
        <f t="shared" si="150"/>
        <v>0.99584905660377365</v>
      </c>
      <c r="I256" s="114">
        <v>106</v>
      </c>
      <c r="J256" s="148">
        <v>105.56</v>
      </c>
      <c r="K256" s="104">
        <f t="shared" si="151"/>
        <v>0.99584905660377365</v>
      </c>
      <c r="L256" s="144"/>
      <c r="M256" s="161"/>
      <c r="N256" s="161"/>
      <c r="O256" s="49"/>
      <c r="P256" s="161"/>
      <c r="Q256" s="125"/>
      <c r="R256" s="144"/>
      <c r="S256" s="232"/>
      <c r="T256" s="144"/>
      <c r="U256" s="161"/>
      <c r="V256" s="161"/>
      <c r="W256" s="49"/>
      <c r="X256" s="161"/>
    </row>
    <row r="257" spans="1:58">
      <c r="B257" s="33"/>
      <c r="C257" s="33"/>
      <c r="D257" s="69" t="s">
        <v>16</v>
      </c>
      <c r="E257" s="81" t="s">
        <v>166</v>
      </c>
      <c r="F257" s="95">
        <v>700</v>
      </c>
      <c r="G257" s="99">
        <v>700</v>
      </c>
      <c r="H257" s="104">
        <f t="shared" si="150"/>
        <v>1</v>
      </c>
      <c r="I257" s="114">
        <v>700</v>
      </c>
      <c r="J257" s="148">
        <v>700</v>
      </c>
      <c r="K257" s="104">
        <f t="shared" si="151"/>
        <v>1</v>
      </c>
      <c r="L257" s="144"/>
      <c r="M257" s="161"/>
      <c r="N257" s="161"/>
      <c r="O257" s="49"/>
      <c r="P257" s="161"/>
      <c r="Q257" s="125"/>
      <c r="R257" s="144"/>
      <c r="S257" s="232"/>
      <c r="T257" s="144"/>
      <c r="U257" s="161"/>
      <c r="V257" s="161"/>
      <c r="W257" s="49"/>
      <c r="X257" s="161"/>
    </row>
    <row r="258" spans="1:58">
      <c r="B258" s="33"/>
      <c r="C258" s="33"/>
      <c r="D258" s="69" t="s">
        <v>7</v>
      </c>
      <c r="E258" s="81" t="s">
        <v>8</v>
      </c>
      <c r="F258" s="95">
        <v>37590</v>
      </c>
      <c r="G258" s="99">
        <v>23836.55</v>
      </c>
      <c r="H258" s="104">
        <f t="shared" si="150"/>
        <v>0.63411944666134612</v>
      </c>
      <c r="I258" s="114">
        <v>37590</v>
      </c>
      <c r="J258" s="148">
        <v>23836.55</v>
      </c>
      <c r="K258" s="104">
        <f t="shared" si="151"/>
        <v>0.63411944666134612</v>
      </c>
      <c r="L258" s="144"/>
      <c r="M258" s="161"/>
      <c r="N258" s="161"/>
      <c r="O258" s="49"/>
      <c r="P258" s="161"/>
      <c r="Q258" s="125"/>
      <c r="R258" s="144"/>
      <c r="S258" s="232"/>
      <c r="T258" s="144"/>
      <c r="U258" s="161"/>
      <c r="V258" s="161"/>
      <c r="W258" s="49"/>
      <c r="X258" s="161"/>
    </row>
    <row r="259" spans="1:58">
      <c r="B259" s="33"/>
      <c r="C259" s="33"/>
      <c r="D259" s="69" t="s">
        <v>156</v>
      </c>
      <c r="E259" s="78" t="s">
        <v>106</v>
      </c>
      <c r="F259" s="95">
        <v>209620</v>
      </c>
      <c r="G259" s="99">
        <v>75619.44</v>
      </c>
      <c r="H259" s="104">
        <f t="shared" si="150"/>
        <v>0.36074534872626657</v>
      </c>
      <c r="I259" s="114">
        <v>209620</v>
      </c>
      <c r="J259" s="148">
        <v>75619.44</v>
      </c>
      <c r="K259" s="104">
        <f t="shared" si="151"/>
        <v>0.36074534872626657</v>
      </c>
      <c r="L259" s="148">
        <v>75619.44</v>
      </c>
      <c r="M259" s="161"/>
      <c r="N259" s="161"/>
      <c r="O259" s="49"/>
      <c r="P259" s="161"/>
      <c r="Q259" s="125"/>
      <c r="R259" s="144"/>
      <c r="S259" s="232"/>
      <c r="T259" s="144"/>
      <c r="U259" s="161"/>
      <c r="V259" s="161"/>
      <c r="W259" s="49"/>
      <c r="X259" s="161"/>
    </row>
    <row r="260" spans="1:58">
      <c r="B260" s="32"/>
      <c r="C260" s="32">
        <v>85295</v>
      </c>
      <c r="D260" s="66"/>
      <c r="E260" s="84" t="s">
        <v>64</v>
      </c>
      <c r="F260" s="94">
        <f t="shared" ref="F260:F261" si="179">SUM(I260+Q260)</f>
        <v>0</v>
      </c>
      <c r="G260" s="98">
        <f t="shared" ref="G260:G261" si="180">SUM(J260+R260)</f>
        <v>850.5</v>
      </c>
      <c r="H260" s="103"/>
      <c r="I260" s="107">
        <f>SUM(I262)</f>
        <v>0</v>
      </c>
      <c r="J260" s="140">
        <f>SUM(J262)</f>
        <v>850.5</v>
      </c>
      <c r="K260" s="103"/>
      <c r="L260" s="140">
        <f>SUM(L262)</f>
        <v>0</v>
      </c>
      <c r="M260" s="140">
        <f t="shared" ref="M260:R260" si="181">SUM(M262)</f>
        <v>0</v>
      </c>
      <c r="N260" s="140">
        <f t="shared" si="181"/>
        <v>0</v>
      </c>
      <c r="O260" s="140">
        <f t="shared" si="181"/>
        <v>0</v>
      </c>
      <c r="P260" s="140">
        <f t="shared" si="181"/>
        <v>0</v>
      </c>
      <c r="Q260" s="140">
        <f t="shared" si="181"/>
        <v>0</v>
      </c>
      <c r="R260" s="140">
        <f t="shared" si="181"/>
        <v>0</v>
      </c>
      <c r="S260" s="231"/>
      <c r="T260" s="140">
        <f>SUM(T262)</f>
        <v>0</v>
      </c>
      <c r="U260" s="160">
        <f>SUM(U262:U265)</f>
        <v>0</v>
      </c>
      <c r="V260" s="160">
        <f>SUM(V262:V265)</f>
        <v>0</v>
      </c>
      <c r="W260" s="48">
        <f>SUM(W262:W265)</f>
        <v>0</v>
      </c>
      <c r="X260" s="160">
        <f>SUM(X262:X265)</f>
        <v>0</v>
      </c>
    </row>
    <row r="261" spans="1:58" hidden="1">
      <c r="B261" s="33"/>
      <c r="C261" s="33"/>
      <c r="D261" s="69" t="s">
        <v>29</v>
      </c>
      <c r="E261" s="81" t="s">
        <v>162</v>
      </c>
      <c r="F261" s="95">
        <f t="shared" si="179"/>
        <v>0</v>
      </c>
      <c r="G261" s="99">
        <f t="shared" si="180"/>
        <v>0</v>
      </c>
      <c r="H261" s="104" t="e">
        <f t="shared" ref="H261:H263" si="182">SUM(G261/F261)</f>
        <v>#DIV/0!</v>
      </c>
      <c r="I261" s="114">
        <v>0</v>
      </c>
      <c r="J261" s="148">
        <v>0</v>
      </c>
      <c r="K261" s="104" t="e">
        <f t="shared" ref="K261" si="183">SUM(J261/I261)</f>
        <v>#DIV/0!</v>
      </c>
      <c r="L261" s="144"/>
      <c r="M261" s="161"/>
      <c r="N261" s="161"/>
      <c r="O261" s="49"/>
      <c r="P261" s="161"/>
      <c r="Q261" s="125"/>
      <c r="R261" s="144"/>
      <c r="S261" s="232"/>
      <c r="T261" s="144"/>
      <c r="U261" s="161"/>
      <c r="V261" s="161"/>
      <c r="W261" s="49"/>
      <c r="X261" s="161"/>
    </row>
    <row r="262" spans="1:58">
      <c r="B262" s="33"/>
      <c r="C262" s="33"/>
      <c r="D262" s="71" t="s">
        <v>7</v>
      </c>
      <c r="E262" s="81" t="s">
        <v>8</v>
      </c>
      <c r="F262" s="95">
        <v>0</v>
      </c>
      <c r="G262" s="99">
        <v>850.5</v>
      </c>
      <c r="H262" s="104"/>
      <c r="I262" s="114">
        <v>0</v>
      </c>
      <c r="J262" s="148">
        <v>850.5</v>
      </c>
      <c r="K262" s="104"/>
      <c r="L262" s="144"/>
      <c r="M262" s="161"/>
      <c r="N262" s="161"/>
      <c r="O262" s="49"/>
      <c r="P262" s="161"/>
      <c r="Q262" s="125"/>
      <c r="R262" s="144"/>
      <c r="S262" s="232"/>
      <c r="T262" s="144"/>
      <c r="U262" s="161"/>
      <c r="V262" s="161"/>
      <c r="W262" s="49"/>
      <c r="X262" s="161"/>
    </row>
    <row r="263" spans="1:58" s="5" customFormat="1">
      <c r="A263" s="9"/>
      <c r="B263" s="35">
        <v>853</v>
      </c>
      <c r="C263" s="35"/>
      <c r="D263" s="70"/>
      <c r="E263" s="80" t="s">
        <v>151</v>
      </c>
      <c r="F263" s="100">
        <f t="shared" ref="F263:G263" si="184">SUM(I263+Q263)</f>
        <v>1086236.5</v>
      </c>
      <c r="G263" s="100">
        <f t="shared" si="184"/>
        <v>449344.15</v>
      </c>
      <c r="H263" s="219">
        <f t="shared" si="182"/>
        <v>0.41367064170647921</v>
      </c>
      <c r="I263" s="96">
        <f>SUM(I264+I267+I269+I275+I280)</f>
        <v>941145.5</v>
      </c>
      <c r="J263" s="100">
        <f>SUM(J264+J267+J269+J275+J280)</f>
        <v>304253.93</v>
      </c>
      <c r="K263" s="105">
        <f t="shared" si="151"/>
        <v>0.32328043857193173</v>
      </c>
      <c r="L263" s="100">
        <f>SUM(L264+L267+L269+L275+L280)</f>
        <v>2968.04</v>
      </c>
      <c r="M263" s="100">
        <f t="shared" ref="M263:R263" si="185">SUM(M264+M267+M269+M275+M280)</f>
        <v>0</v>
      </c>
      <c r="N263" s="100">
        <f t="shared" si="185"/>
        <v>108641.5</v>
      </c>
      <c r="O263" s="100">
        <f t="shared" si="185"/>
        <v>0</v>
      </c>
      <c r="P263" s="100">
        <f t="shared" si="185"/>
        <v>0</v>
      </c>
      <c r="Q263" s="100">
        <f t="shared" si="185"/>
        <v>145091</v>
      </c>
      <c r="R263" s="100">
        <f t="shared" si="185"/>
        <v>145090.22</v>
      </c>
      <c r="S263" s="237">
        <f>SUM(R263/Q263)</f>
        <v>0.9999946240635188</v>
      </c>
      <c r="T263" s="100">
        <f>SUM(T264+T267+T269+T275+T280)</f>
        <v>65090.22</v>
      </c>
      <c r="U263" s="162">
        <f>SUM(U264+U267+U269+U275+U280)</f>
        <v>0</v>
      </c>
      <c r="V263" s="100">
        <f>SUM(V264+V267+V269+V275+V280)</f>
        <v>0</v>
      </c>
      <c r="W263" s="100">
        <f>SUM(W264+W267+W269+W275+W280)</f>
        <v>0</v>
      </c>
      <c r="X263" s="162">
        <f>SUM(X264+X267+X269+X275+X280)</f>
        <v>0</v>
      </c>
      <c r="Y263" s="323"/>
      <c r="Z263" s="323"/>
      <c r="AA263" s="323"/>
      <c r="AB263" s="323"/>
      <c r="AC263" s="323"/>
      <c r="AD263" s="323"/>
      <c r="AE263" s="323"/>
      <c r="AF263" s="323"/>
      <c r="AG263" s="323"/>
      <c r="AH263" s="323"/>
      <c r="AI263" s="323"/>
      <c r="AJ263" s="323"/>
      <c r="AK263" s="323"/>
      <c r="AL263" s="323"/>
      <c r="AM263" s="323"/>
      <c r="AN263" s="323"/>
      <c r="AO263" s="323"/>
      <c r="AP263" s="323"/>
      <c r="AQ263" s="323"/>
      <c r="AR263" s="323"/>
      <c r="AS263" s="323"/>
      <c r="AT263" s="323"/>
      <c r="AU263" s="323"/>
      <c r="AV263" s="323"/>
      <c r="AW263" s="323"/>
      <c r="AX263" s="323"/>
      <c r="AY263" s="323"/>
      <c r="AZ263" s="323"/>
      <c r="BA263" s="323"/>
      <c r="BB263" s="323"/>
      <c r="BC263" s="323"/>
      <c r="BD263" s="323"/>
      <c r="BE263" s="323"/>
      <c r="BF263" s="323"/>
    </row>
    <row r="264" spans="1:58" s="6" customFormat="1">
      <c r="A264" s="224"/>
      <c r="B264" s="32"/>
      <c r="C264" s="32">
        <v>85321</v>
      </c>
      <c r="D264" s="66"/>
      <c r="E264" s="77" t="s">
        <v>72</v>
      </c>
      <c r="F264" s="98">
        <f t="shared" si="169"/>
        <v>194226.5</v>
      </c>
      <c r="G264" s="98">
        <f t="shared" si="170"/>
        <v>108742.3</v>
      </c>
      <c r="H264" s="103">
        <f t="shared" si="150"/>
        <v>0.55987365266840516</v>
      </c>
      <c r="I264" s="107">
        <f>SUM(I265:I266)</f>
        <v>194226.5</v>
      </c>
      <c r="J264" s="140">
        <f t="shared" ref="J264:X264" si="186">SUM(J265:J266)</f>
        <v>108742.3</v>
      </c>
      <c r="K264" s="103">
        <f t="shared" si="151"/>
        <v>0.55987365266840516</v>
      </c>
      <c r="L264" s="140">
        <f t="shared" si="186"/>
        <v>0</v>
      </c>
      <c r="M264" s="160">
        <f t="shared" si="186"/>
        <v>0</v>
      </c>
      <c r="N264" s="160">
        <f t="shared" si="186"/>
        <v>108641.5</v>
      </c>
      <c r="O264" s="48">
        <f t="shared" si="186"/>
        <v>0</v>
      </c>
      <c r="P264" s="160">
        <f t="shared" si="186"/>
        <v>0</v>
      </c>
      <c r="Q264" s="124">
        <f t="shared" si="186"/>
        <v>0</v>
      </c>
      <c r="R264" s="140">
        <f t="shared" si="186"/>
        <v>0</v>
      </c>
      <c r="S264" s="231"/>
      <c r="T264" s="140">
        <f t="shared" si="186"/>
        <v>0</v>
      </c>
      <c r="U264" s="160">
        <f t="shared" si="186"/>
        <v>0</v>
      </c>
      <c r="V264" s="160">
        <f t="shared" si="186"/>
        <v>0</v>
      </c>
      <c r="W264" s="48">
        <f t="shared" si="186"/>
        <v>0</v>
      </c>
      <c r="X264" s="160">
        <f t="shared" si="186"/>
        <v>0</v>
      </c>
      <c r="Y264" s="324"/>
      <c r="Z264" s="324"/>
      <c r="AA264" s="324"/>
      <c r="AB264" s="324"/>
      <c r="AC264" s="324"/>
      <c r="AD264" s="324"/>
      <c r="AE264" s="324"/>
      <c r="AF264" s="324"/>
      <c r="AG264" s="324"/>
      <c r="AH264" s="324"/>
      <c r="AI264" s="324"/>
      <c r="AJ264" s="324"/>
      <c r="AK264" s="324"/>
      <c r="AL264" s="324"/>
      <c r="AM264" s="324"/>
      <c r="AN264" s="324"/>
      <c r="AO264" s="324"/>
      <c r="AP264" s="324"/>
      <c r="AQ264" s="324"/>
      <c r="AR264" s="324"/>
      <c r="AS264" s="324"/>
      <c r="AT264" s="324"/>
      <c r="AU264" s="324"/>
      <c r="AV264" s="324"/>
      <c r="AW264" s="324"/>
      <c r="AX264" s="324"/>
      <c r="AY264" s="324"/>
      <c r="AZ264" s="324"/>
      <c r="BA264" s="324"/>
      <c r="BB264" s="324"/>
      <c r="BC264" s="324"/>
      <c r="BD264" s="324"/>
      <c r="BE264" s="324"/>
      <c r="BF264" s="324"/>
    </row>
    <row r="265" spans="1:58">
      <c r="B265" s="33"/>
      <c r="C265" s="33"/>
      <c r="D265" s="69" t="s">
        <v>27</v>
      </c>
      <c r="E265" s="81" t="s">
        <v>146</v>
      </c>
      <c r="F265" s="99">
        <v>194111.5</v>
      </c>
      <c r="G265" s="99">
        <v>108641.5</v>
      </c>
      <c r="H265" s="104">
        <f t="shared" si="150"/>
        <v>0.55968605672512961</v>
      </c>
      <c r="I265" s="108">
        <v>194111.5</v>
      </c>
      <c r="J265" s="146">
        <v>108641.5</v>
      </c>
      <c r="K265" s="104">
        <f t="shared" si="151"/>
        <v>0.55968605672512961</v>
      </c>
      <c r="L265" s="144"/>
      <c r="M265" s="161"/>
      <c r="N265" s="167">
        <v>108641.5</v>
      </c>
      <c r="O265" s="49"/>
      <c r="P265" s="161"/>
      <c r="Q265" s="125"/>
      <c r="R265" s="144"/>
      <c r="S265" s="232"/>
      <c r="T265" s="144"/>
      <c r="U265" s="161"/>
      <c r="V265" s="161"/>
      <c r="W265" s="49"/>
      <c r="X265" s="161"/>
    </row>
    <row r="266" spans="1:58">
      <c r="B266" s="33"/>
      <c r="C266" s="33"/>
      <c r="D266" s="69" t="s">
        <v>25</v>
      </c>
      <c r="E266" s="81" t="s">
        <v>139</v>
      </c>
      <c r="F266" s="95">
        <v>115</v>
      </c>
      <c r="G266" s="99">
        <v>100.8</v>
      </c>
      <c r="H266" s="104">
        <f>SUM(G266/F266)</f>
        <v>0.87652173913043474</v>
      </c>
      <c r="I266" s="108">
        <v>115</v>
      </c>
      <c r="J266" s="146">
        <v>100.8</v>
      </c>
      <c r="K266" s="104">
        <f>SUM(J266/I266)</f>
        <v>0.87652173913043474</v>
      </c>
      <c r="L266" s="144"/>
      <c r="M266" s="161"/>
      <c r="N266" s="167"/>
      <c r="O266" s="49"/>
      <c r="P266" s="161"/>
      <c r="Q266" s="125"/>
      <c r="R266" s="144"/>
      <c r="S266" s="232"/>
      <c r="T266" s="144"/>
      <c r="U266" s="161"/>
      <c r="V266" s="161"/>
      <c r="W266" s="49"/>
      <c r="X266" s="161"/>
    </row>
    <row r="267" spans="1:58" s="6" customFormat="1">
      <c r="A267" s="224"/>
      <c r="B267" s="32"/>
      <c r="C267" s="32">
        <v>85322</v>
      </c>
      <c r="D267" s="66"/>
      <c r="E267" s="84" t="s">
        <v>73</v>
      </c>
      <c r="F267" s="94">
        <f t="shared" si="169"/>
        <v>273600</v>
      </c>
      <c r="G267" s="98">
        <f t="shared" si="170"/>
        <v>136800</v>
      </c>
      <c r="H267" s="103">
        <f t="shared" si="150"/>
        <v>0.5</v>
      </c>
      <c r="I267" s="107">
        <f>SUM(I268)</f>
        <v>273600</v>
      </c>
      <c r="J267" s="140">
        <f t="shared" ref="J267:X267" si="187">SUM(J268)</f>
        <v>136800</v>
      </c>
      <c r="K267" s="103">
        <f t="shared" si="151"/>
        <v>0.5</v>
      </c>
      <c r="L267" s="140">
        <f t="shared" si="187"/>
        <v>0</v>
      </c>
      <c r="M267" s="160">
        <f t="shared" si="187"/>
        <v>0</v>
      </c>
      <c r="N267" s="160">
        <f t="shared" si="187"/>
        <v>0</v>
      </c>
      <c r="O267" s="48">
        <f t="shared" si="187"/>
        <v>0</v>
      </c>
      <c r="P267" s="160">
        <f t="shared" si="187"/>
        <v>0</v>
      </c>
      <c r="Q267" s="124">
        <f t="shared" si="187"/>
        <v>0</v>
      </c>
      <c r="R267" s="140">
        <f t="shared" si="187"/>
        <v>0</v>
      </c>
      <c r="S267" s="231"/>
      <c r="T267" s="140">
        <f t="shared" si="187"/>
        <v>0</v>
      </c>
      <c r="U267" s="160">
        <f t="shared" si="187"/>
        <v>0</v>
      </c>
      <c r="V267" s="160">
        <f t="shared" si="187"/>
        <v>0</v>
      </c>
      <c r="W267" s="48">
        <f t="shared" si="187"/>
        <v>0</v>
      </c>
      <c r="X267" s="160">
        <f t="shared" si="187"/>
        <v>0</v>
      </c>
      <c r="Y267" s="324"/>
      <c r="Z267" s="324"/>
      <c r="AA267" s="324"/>
      <c r="AB267" s="324"/>
      <c r="AC267" s="324"/>
      <c r="AD267" s="324"/>
      <c r="AE267" s="324"/>
      <c r="AF267" s="324"/>
      <c r="AG267" s="324"/>
      <c r="AH267" s="324"/>
      <c r="AI267" s="324"/>
      <c r="AJ267" s="324"/>
      <c r="AK267" s="324"/>
      <c r="AL267" s="324"/>
      <c r="AM267" s="324"/>
      <c r="AN267" s="324"/>
      <c r="AO267" s="324"/>
      <c r="AP267" s="324"/>
      <c r="AQ267" s="324"/>
      <c r="AR267" s="324"/>
      <c r="AS267" s="324"/>
      <c r="AT267" s="324"/>
      <c r="AU267" s="324"/>
      <c r="AV267" s="324"/>
      <c r="AW267" s="324"/>
      <c r="AX267" s="324"/>
      <c r="AY267" s="324"/>
      <c r="AZ267" s="324"/>
      <c r="BA267" s="324"/>
      <c r="BB267" s="324"/>
      <c r="BC267" s="324"/>
      <c r="BD267" s="324"/>
      <c r="BE267" s="324"/>
      <c r="BF267" s="324"/>
    </row>
    <row r="268" spans="1:58">
      <c r="B268" s="33"/>
      <c r="C268" s="33"/>
      <c r="D268" s="69" t="s">
        <v>74</v>
      </c>
      <c r="E268" s="81" t="s">
        <v>149</v>
      </c>
      <c r="F268" s="95">
        <v>273600</v>
      </c>
      <c r="G268" s="99">
        <v>136800</v>
      </c>
      <c r="H268" s="104">
        <f t="shared" ref="H268:H341" si="188">SUM(G268/F268)</f>
        <v>0.5</v>
      </c>
      <c r="I268" s="108">
        <v>273600</v>
      </c>
      <c r="J268" s="146">
        <v>136800</v>
      </c>
      <c r="K268" s="104">
        <f t="shared" si="151"/>
        <v>0.5</v>
      </c>
      <c r="L268" s="144"/>
      <c r="M268" s="161"/>
      <c r="N268" s="161"/>
      <c r="O268" s="49"/>
      <c r="P268" s="161"/>
      <c r="Q268" s="125"/>
      <c r="R268" s="144"/>
      <c r="S268" s="232"/>
      <c r="T268" s="144"/>
      <c r="U268" s="161"/>
      <c r="V268" s="161"/>
      <c r="W268" s="49"/>
      <c r="X268" s="161"/>
    </row>
    <row r="269" spans="1:58" s="6" customFormat="1">
      <c r="A269" s="224"/>
      <c r="B269" s="32"/>
      <c r="C269" s="32">
        <v>85324</v>
      </c>
      <c r="D269" s="66"/>
      <c r="E269" s="77" t="s">
        <v>150</v>
      </c>
      <c r="F269" s="94">
        <f t="shared" si="169"/>
        <v>185932</v>
      </c>
      <c r="G269" s="98">
        <f t="shared" si="170"/>
        <v>173700.2</v>
      </c>
      <c r="H269" s="103">
        <f t="shared" si="188"/>
        <v>0.93421358346062011</v>
      </c>
      <c r="I269" s="107">
        <f>SUM(I270:I274)</f>
        <v>40841</v>
      </c>
      <c r="J269" s="140">
        <f>SUM(J270:J274)</f>
        <v>28609.98</v>
      </c>
      <c r="K269" s="103">
        <f t="shared" si="151"/>
        <v>0.70052104502828039</v>
      </c>
      <c r="L269" s="140">
        <f>SUM(L270:L274)</f>
        <v>2968.04</v>
      </c>
      <c r="M269" s="160">
        <f t="shared" ref="M269:X269" si="189">SUM(M270)</f>
        <v>0</v>
      </c>
      <c r="N269" s="160">
        <f t="shared" si="189"/>
        <v>0</v>
      </c>
      <c r="O269" s="48">
        <f t="shared" si="189"/>
        <v>0</v>
      </c>
      <c r="P269" s="160">
        <f t="shared" si="189"/>
        <v>0</v>
      </c>
      <c r="Q269" s="107">
        <f>SUM(Q270:Q274)</f>
        <v>145091</v>
      </c>
      <c r="R269" s="140">
        <f t="shared" ref="R269:T269" si="190">SUM(R270:R274)</f>
        <v>145090.22</v>
      </c>
      <c r="S269" s="263" t="e">
        <f t="shared" si="190"/>
        <v>#DIV/0!</v>
      </c>
      <c r="T269" s="140">
        <f t="shared" si="190"/>
        <v>65090.22</v>
      </c>
      <c r="U269" s="160">
        <f t="shared" si="189"/>
        <v>0</v>
      </c>
      <c r="V269" s="160">
        <f t="shared" si="189"/>
        <v>0</v>
      </c>
      <c r="W269" s="48">
        <f t="shared" si="189"/>
        <v>0</v>
      </c>
      <c r="X269" s="160">
        <f t="shared" si="189"/>
        <v>0</v>
      </c>
      <c r="Y269" s="324"/>
      <c r="Z269" s="324"/>
      <c r="AA269" s="324"/>
      <c r="AB269" s="324"/>
      <c r="AC269" s="324"/>
      <c r="AD269" s="324"/>
      <c r="AE269" s="324"/>
      <c r="AF269" s="324"/>
      <c r="AG269" s="324"/>
      <c r="AH269" s="324"/>
      <c r="AI269" s="324"/>
      <c r="AJ269" s="324"/>
      <c r="AK269" s="324"/>
      <c r="AL269" s="324"/>
      <c r="AM269" s="324"/>
      <c r="AN269" s="324"/>
      <c r="AO269" s="324"/>
      <c r="AP269" s="324"/>
      <c r="AQ269" s="324"/>
      <c r="AR269" s="324"/>
      <c r="AS269" s="324"/>
      <c r="AT269" s="324"/>
      <c r="AU269" s="324"/>
      <c r="AV269" s="324"/>
      <c r="AW269" s="324"/>
      <c r="AX269" s="324"/>
      <c r="AY269" s="324"/>
      <c r="AZ269" s="324"/>
      <c r="BA269" s="324"/>
      <c r="BB269" s="324"/>
      <c r="BC269" s="324"/>
      <c r="BD269" s="324"/>
      <c r="BE269" s="324"/>
      <c r="BF269" s="324"/>
    </row>
    <row r="270" spans="1:58">
      <c r="B270" s="33"/>
      <c r="C270" s="33"/>
      <c r="D270" s="69" t="s">
        <v>7</v>
      </c>
      <c r="E270" s="81" t="s">
        <v>75</v>
      </c>
      <c r="F270" s="95">
        <v>40841</v>
      </c>
      <c r="G270" s="99">
        <v>25641.94</v>
      </c>
      <c r="H270" s="104">
        <f t="shared" si="188"/>
        <v>0.62784799588648654</v>
      </c>
      <c r="I270" s="108">
        <v>40841</v>
      </c>
      <c r="J270" s="146">
        <v>25641.94</v>
      </c>
      <c r="K270" s="104">
        <f t="shared" si="151"/>
        <v>0.62784799588648654</v>
      </c>
      <c r="L270" s="144"/>
      <c r="M270" s="161"/>
      <c r="N270" s="161"/>
      <c r="O270" s="49"/>
      <c r="P270" s="161"/>
      <c r="Q270" s="125"/>
      <c r="R270" s="144"/>
      <c r="S270" s="291"/>
      <c r="T270" s="144"/>
      <c r="U270" s="161"/>
      <c r="V270" s="161"/>
      <c r="W270" s="49"/>
      <c r="X270" s="161"/>
    </row>
    <row r="271" spans="1:58" hidden="1">
      <c r="B271" s="33"/>
      <c r="C271" s="33"/>
      <c r="D271" s="69" t="s">
        <v>202</v>
      </c>
      <c r="E271" s="78" t="s">
        <v>209</v>
      </c>
      <c r="F271" s="95">
        <v>0</v>
      </c>
      <c r="G271" s="99"/>
      <c r="H271" s="104" t="e">
        <f t="shared" si="188"/>
        <v>#DIV/0!</v>
      </c>
      <c r="I271" s="108">
        <v>0</v>
      </c>
      <c r="J271" s="146"/>
      <c r="K271" s="104" t="e">
        <f t="shared" si="151"/>
        <v>#DIV/0!</v>
      </c>
      <c r="L271" s="144"/>
      <c r="M271" s="161"/>
      <c r="N271" s="161"/>
      <c r="O271" s="49"/>
      <c r="P271" s="161"/>
      <c r="Q271" s="125"/>
      <c r="R271" s="144"/>
      <c r="S271" s="291" t="e">
        <f t="shared" ref="S271:S274" si="191">R271/Q271</f>
        <v>#DIV/0!</v>
      </c>
      <c r="T271" s="144"/>
      <c r="U271" s="161"/>
      <c r="V271" s="161"/>
      <c r="W271" s="49"/>
      <c r="X271" s="161"/>
    </row>
    <row r="272" spans="1:58">
      <c r="B272" s="33"/>
      <c r="C272" s="33"/>
      <c r="D272" s="69" t="s">
        <v>195</v>
      </c>
      <c r="E272" s="78" t="s">
        <v>209</v>
      </c>
      <c r="F272" s="95">
        <v>0</v>
      </c>
      <c r="G272" s="99">
        <v>2968.04</v>
      </c>
      <c r="H272" s="104"/>
      <c r="I272" s="108">
        <v>0</v>
      </c>
      <c r="J272" s="146">
        <v>2968.04</v>
      </c>
      <c r="K272" s="104"/>
      <c r="L272" s="144">
        <v>2968.04</v>
      </c>
      <c r="M272" s="161"/>
      <c r="N272" s="161"/>
      <c r="O272" s="49"/>
      <c r="P272" s="161"/>
      <c r="Q272" s="125"/>
      <c r="R272" s="144"/>
      <c r="S272" s="291"/>
      <c r="T272" s="144"/>
      <c r="U272" s="161"/>
      <c r="V272" s="161"/>
      <c r="W272" s="49"/>
      <c r="X272" s="161"/>
    </row>
    <row r="273" spans="1:58">
      <c r="B273" s="33"/>
      <c r="C273" s="33"/>
      <c r="D273" s="69" t="s">
        <v>102</v>
      </c>
      <c r="E273" s="290" t="s">
        <v>140</v>
      </c>
      <c r="F273" s="95">
        <v>80000</v>
      </c>
      <c r="G273" s="99">
        <v>80000</v>
      </c>
      <c r="H273" s="104">
        <f t="shared" ref="H273:H274" si="192">SUM(G273/F273)</f>
        <v>1</v>
      </c>
      <c r="I273" s="108"/>
      <c r="J273" s="146"/>
      <c r="K273" s="104" t="e">
        <f t="shared" ref="K273" si="193">SUM(J273/I273)</f>
        <v>#DIV/0!</v>
      </c>
      <c r="L273" s="144"/>
      <c r="M273" s="161"/>
      <c r="N273" s="161"/>
      <c r="O273" s="49"/>
      <c r="P273" s="161"/>
      <c r="Q273" s="125">
        <v>80000</v>
      </c>
      <c r="R273" s="144">
        <v>80000</v>
      </c>
      <c r="S273" s="291">
        <f t="shared" si="191"/>
        <v>1</v>
      </c>
      <c r="T273" s="144"/>
      <c r="U273" s="161"/>
      <c r="V273" s="161"/>
      <c r="W273" s="49"/>
      <c r="X273" s="161"/>
    </row>
    <row r="274" spans="1:58">
      <c r="B274" s="33"/>
      <c r="C274" s="33"/>
      <c r="D274" s="69" t="s">
        <v>191</v>
      </c>
      <c r="E274" s="246" t="s">
        <v>196</v>
      </c>
      <c r="F274" s="95">
        <v>65091</v>
      </c>
      <c r="G274" s="99">
        <v>65090.22</v>
      </c>
      <c r="H274" s="104">
        <f t="shared" si="192"/>
        <v>0.99998801677651294</v>
      </c>
      <c r="I274" s="108"/>
      <c r="J274" s="146"/>
      <c r="K274" s="104"/>
      <c r="L274" s="144"/>
      <c r="M274" s="161"/>
      <c r="N274" s="161"/>
      <c r="O274" s="49"/>
      <c r="P274" s="161"/>
      <c r="Q274" s="125">
        <v>65091</v>
      </c>
      <c r="R274" s="144">
        <v>65090.22</v>
      </c>
      <c r="S274" s="291">
        <f t="shared" si="191"/>
        <v>0.99998801677651294</v>
      </c>
      <c r="T274" s="144">
        <v>65090.22</v>
      </c>
      <c r="U274" s="161"/>
      <c r="V274" s="161"/>
      <c r="W274" s="49"/>
      <c r="X274" s="161"/>
    </row>
    <row r="275" spans="1:58" s="6" customFormat="1">
      <c r="A275" s="224"/>
      <c r="B275" s="32"/>
      <c r="C275" s="32">
        <v>85333</v>
      </c>
      <c r="D275" s="66"/>
      <c r="E275" s="77" t="s">
        <v>76</v>
      </c>
      <c r="F275" s="94">
        <f t="shared" si="169"/>
        <v>82522</v>
      </c>
      <c r="G275" s="98">
        <f t="shared" si="170"/>
        <v>30101.65</v>
      </c>
      <c r="H275" s="103">
        <f t="shared" si="188"/>
        <v>0.36477121252514483</v>
      </c>
      <c r="I275" s="110">
        <f>SUM(I276:I279)</f>
        <v>82522</v>
      </c>
      <c r="J275" s="143">
        <f>SUM(J276:J279)</f>
        <v>30101.65</v>
      </c>
      <c r="K275" s="103">
        <f t="shared" si="151"/>
        <v>0.36477121252514483</v>
      </c>
      <c r="L275" s="143">
        <f t="shared" ref="L275:R275" si="194">SUM(L278:L279)</f>
        <v>0</v>
      </c>
      <c r="M275" s="165">
        <f t="shared" si="194"/>
        <v>0</v>
      </c>
      <c r="N275" s="165">
        <f t="shared" si="194"/>
        <v>0</v>
      </c>
      <c r="O275" s="52">
        <f t="shared" si="194"/>
        <v>0</v>
      </c>
      <c r="P275" s="165">
        <f t="shared" si="194"/>
        <v>0</v>
      </c>
      <c r="Q275" s="128">
        <f t="shared" si="194"/>
        <v>0</v>
      </c>
      <c r="R275" s="143">
        <f t="shared" si="194"/>
        <v>0</v>
      </c>
      <c r="S275" s="231"/>
      <c r="T275" s="143">
        <f>SUM(T278:T279)</f>
        <v>0</v>
      </c>
      <c r="U275" s="165">
        <f>SUM(U278:U279)</f>
        <v>0</v>
      </c>
      <c r="V275" s="165">
        <f>SUM(V278:V279)</f>
        <v>0</v>
      </c>
      <c r="W275" s="52">
        <f>SUM(W278:W279)</f>
        <v>0</v>
      </c>
      <c r="X275" s="165">
        <f>SUM(X278:X279)</f>
        <v>0</v>
      </c>
      <c r="Y275" s="324"/>
      <c r="Z275" s="324"/>
      <c r="AA275" s="324"/>
      <c r="AB275" s="324"/>
      <c r="AC275" s="324"/>
      <c r="AD275" s="324"/>
      <c r="AE275" s="324"/>
      <c r="AF275" s="324"/>
      <c r="AG275" s="324"/>
      <c r="AH275" s="324"/>
      <c r="AI275" s="324"/>
      <c r="AJ275" s="324"/>
      <c r="AK275" s="324"/>
      <c r="AL275" s="324"/>
      <c r="AM275" s="324"/>
      <c r="AN275" s="324"/>
      <c r="AO275" s="324"/>
      <c r="AP275" s="324"/>
      <c r="AQ275" s="324"/>
      <c r="AR275" s="324"/>
      <c r="AS275" s="324"/>
      <c r="AT275" s="324"/>
      <c r="AU275" s="324"/>
      <c r="AV275" s="324"/>
      <c r="AW275" s="324"/>
      <c r="AX275" s="324"/>
      <c r="AY275" s="324"/>
      <c r="AZ275" s="324"/>
      <c r="BA275" s="324"/>
      <c r="BB275" s="324"/>
      <c r="BC275" s="324"/>
      <c r="BD275" s="324"/>
      <c r="BE275" s="324"/>
      <c r="BF275" s="324"/>
    </row>
    <row r="276" spans="1:58" s="6" customFormat="1">
      <c r="A276" s="224"/>
      <c r="B276" s="254"/>
      <c r="C276" s="254"/>
      <c r="D276" s="71" t="s">
        <v>200</v>
      </c>
      <c r="E276" s="81" t="s">
        <v>201</v>
      </c>
      <c r="F276" s="95">
        <v>165</v>
      </c>
      <c r="G276" s="99">
        <v>315</v>
      </c>
      <c r="H276" s="273">
        <f t="shared" si="188"/>
        <v>1.9090909090909092</v>
      </c>
      <c r="I276" s="108">
        <v>165</v>
      </c>
      <c r="J276" s="146">
        <v>315</v>
      </c>
      <c r="K276" s="104">
        <f>SUM(J276/I276)</f>
        <v>1.9090909090909092</v>
      </c>
      <c r="L276" s="259"/>
      <c r="M276" s="260"/>
      <c r="N276" s="260"/>
      <c r="O276" s="261"/>
      <c r="P276" s="260"/>
      <c r="Q276" s="262"/>
      <c r="R276" s="259"/>
      <c r="S276" s="252"/>
      <c r="T276" s="259"/>
      <c r="U276" s="260"/>
      <c r="V276" s="260"/>
      <c r="W276" s="261"/>
      <c r="X276" s="260"/>
      <c r="Y276" s="324"/>
      <c r="Z276" s="324"/>
      <c r="AA276" s="324"/>
      <c r="AB276" s="324"/>
      <c r="AC276" s="324"/>
      <c r="AD276" s="324"/>
      <c r="AE276" s="324"/>
      <c r="AF276" s="324"/>
      <c r="AG276" s="324"/>
      <c r="AH276" s="324"/>
      <c r="AI276" s="324"/>
      <c r="AJ276" s="324"/>
      <c r="AK276" s="324"/>
      <c r="AL276" s="324"/>
      <c r="AM276" s="324"/>
      <c r="AN276" s="324"/>
      <c r="AO276" s="324"/>
      <c r="AP276" s="324"/>
      <c r="AQ276" s="324"/>
      <c r="AR276" s="324"/>
      <c r="AS276" s="324"/>
      <c r="AT276" s="324"/>
      <c r="AU276" s="324"/>
      <c r="AV276" s="324"/>
      <c r="AW276" s="324"/>
      <c r="AX276" s="324"/>
      <c r="AY276" s="324"/>
      <c r="AZ276" s="324"/>
      <c r="BA276" s="324"/>
      <c r="BB276" s="324"/>
      <c r="BC276" s="324"/>
      <c r="BD276" s="324"/>
      <c r="BE276" s="324"/>
      <c r="BF276" s="324"/>
    </row>
    <row r="277" spans="1:58" s="6" customFormat="1">
      <c r="A277" s="224"/>
      <c r="B277" s="254"/>
      <c r="C277" s="254"/>
      <c r="D277" s="71" t="s">
        <v>12</v>
      </c>
      <c r="E277" s="81" t="s">
        <v>13</v>
      </c>
      <c r="F277" s="95">
        <v>3615</v>
      </c>
      <c r="G277" s="99">
        <v>5250</v>
      </c>
      <c r="H277" s="273">
        <f t="shared" si="188"/>
        <v>1.4522821576763485</v>
      </c>
      <c r="I277" s="108">
        <v>3615</v>
      </c>
      <c r="J277" s="146">
        <v>5250</v>
      </c>
      <c r="K277" s="104">
        <f t="shared" ref="K277" si="195">SUM(J277/I277)</f>
        <v>1.4522821576763485</v>
      </c>
      <c r="L277" s="259"/>
      <c r="M277" s="260"/>
      <c r="N277" s="260"/>
      <c r="O277" s="261"/>
      <c r="P277" s="260"/>
      <c r="Q277" s="262"/>
      <c r="R277" s="259"/>
      <c r="S277" s="252"/>
      <c r="T277" s="259"/>
      <c r="U277" s="260"/>
      <c r="V277" s="260"/>
      <c r="W277" s="261"/>
      <c r="X277" s="260"/>
      <c r="Y277" s="324"/>
      <c r="Z277" s="324"/>
      <c r="AA277" s="324"/>
      <c r="AB277" s="324"/>
      <c r="AC277" s="324"/>
      <c r="AD277" s="324"/>
      <c r="AE277" s="324"/>
      <c r="AF277" s="324"/>
      <c r="AG277" s="324"/>
      <c r="AH277" s="324"/>
      <c r="AI277" s="324"/>
      <c r="AJ277" s="324"/>
      <c r="AK277" s="324"/>
      <c r="AL277" s="324"/>
      <c r="AM277" s="324"/>
      <c r="AN277" s="324"/>
      <c r="AO277" s="324"/>
      <c r="AP277" s="324"/>
      <c r="AQ277" s="324"/>
      <c r="AR277" s="324"/>
      <c r="AS277" s="324"/>
      <c r="AT277" s="324"/>
      <c r="AU277" s="324"/>
      <c r="AV277" s="324"/>
      <c r="AW277" s="324"/>
      <c r="AX277" s="324"/>
      <c r="AY277" s="324"/>
      <c r="AZ277" s="324"/>
      <c r="BA277" s="324"/>
      <c r="BB277" s="324"/>
      <c r="BC277" s="324"/>
      <c r="BD277" s="324"/>
      <c r="BE277" s="324"/>
      <c r="BF277" s="324"/>
    </row>
    <row r="278" spans="1:58">
      <c r="B278" s="33"/>
      <c r="C278" s="33"/>
      <c r="D278" s="69" t="s">
        <v>29</v>
      </c>
      <c r="E278" s="81" t="s">
        <v>148</v>
      </c>
      <c r="F278" s="95">
        <v>0</v>
      </c>
      <c r="G278" s="99">
        <v>121.66</v>
      </c>
      <c r="H278" s="104"/>
      <c r="I278" s="108">
        <v>0</v>
      </c>
      <c r="J278" s="146">
        <v>121.66</v>
      </c>
      <c r="K278" s="104"/>
      <c r="L278" s="144"/>
      <c r="M278" s="161"/>
      <c r="N278" s="161"/>
      <c r="O278" s="49"/>
      <c r="P278" s="161"/>
      <c r="Q278" s="125"/>
      <c r="R278" s="144"/>
      <c r="S278" s="232"/>
      <c r="T278" s="144"/>
      <c r="U278" s="161"/>
      <c r="V278" s="161"/>
      <c r="W278" s="49"/>
      <c r="X278" s="161"/>
    </row>
    <row r="279" spans="1:58">
      <c r="B279" s="33"/>
      <c r="C279" s="33"/>
      <c r="D279" s="69" t="s">
        <v>7</v>
      </c>
      <c r="E279" s="78" t="s">
        <v>8</v>
      </c>
      <c r="F279" s="95">
        <v>78742</v>
      </c>
      <c r="G279" s="99">
        <v>24414.99</v>
      </c>
      <c r="H279" s="104">
        <f t="shared" si="188"/>
        <v>0.31006311752304999</v>
      </c>
      <c r="I279" s="108">
        <v>78742</v>
      </c>
      <c r="J279" s="146">
        <v>24414.99</v>
      </c>
      <c r="K279" s="104">
        <f t="shared" si="151"/>
        <v>0.31006311752304999</v>
      </c>
      <c r="L279" s="144"/>
      <c r="M279" s="161"/>
      <c r="N279" s="161"/>
      <c r="O279" s="49"/>
      <c r="P279" s="161"/>
      <c r="Q279" s="125"/>
      <c r="R279" s="144"/>
      <c r="S279" s="232"/>
      <c r="T279" s="144"/>
      <c r="U279" s="161"/>
      <c r="V279" s="161"/>
      <c r="W279" s="49"/>
      <c r="X279" s="161"/>
    </row>
    <row r="280" spans="1:58">
      <c r="B280" s="44"/>
      <c r="C280" s="44">
        <v>85395</v>
      </c>
      <c r="D280" s="72"/>
      <c r="E280" s="90" t="s">
        <v>64</v>
      </c>
      <c r="F280" s="94">
        <f>SUM(I280+Q280)</f>
        <v>349956</v>
      </c>
      <c r="G280" s="98">
        <f t="shared" si="170"/>
        <v>0</v>
      </c>
      <c r="H280" s="103">
        <f t="shared" si="188"/>
        <v>0</v>
      </c>
      <c r="I280" s="115">
        <f>SUM(I281:I284)</f>
        <v>349956</v>
      </c>
      <c r="J280" s="156">
        <f>SUM(J281:J284)</f>
        <v>0</v>
      </c>
      <c r="K280" s="103">
        <f t="shared" ref="K280:K341" si="196">SUM(J280/I280)</f>
        <v>0</v>
      </c>
      <c r="L280" s="158">
        <f t="shared" ref="L280:R280" si="197">SUM(L282:L284)</f>
        <v>0</v>
      </c>
      <c r="M280" s="176">
        <f t="shared" si="197"/>
        <v>0</v>
      </c>
      <c r="N280" s="176">
        <f t="shared" si="197"/>
        <v>0</v>
      </c>
      <c r="O280" s="60">
        <f t="shared" si="197"/>
        <v>0</v>
      </c>
      <c r="P280" s="176">
        <f t="shared" si="197"/>
        <v>0</v>
      </c>
      <c r="Q280" s="138">
        <f t="shared" si="197"/>
        <v>0</v>
      </c>
      <c r="R280" s="158">
        <f t="shared" si="197"/>
        <v>0</v>
      </c>
      <c r="S280" s="231" t="e">
        <f t="shared" ref="S280:S341" si="198">SUM(R280/Q280)</f>
        <v>#DIV/0!</v>
      </c>
      <c r="T280" s="158">
        <f>SUM(T282:T284)</f>
        <v>0</v>
      </c>
      <c r="U280" s="176">
        <f>SUM(U282:U284)</f>
        <v>0</v>
      </c>
      <c r="V280" s="176">
        <f>SUM(V282:V284)</f>
        <v>0</v>
      </c>
      <c r="W280" s="60">
        <f>SUM(W282:W284)</f>
        <v>0</v>
      </c>
      <c r="X280" s="176">
        <f>SUM(X282:X284)</f>
        <v>0</v>
      </c>
    </row>
    <row r="281" spans="1:58" hidden="1">
      <c r="B281" s="247"/>
      <c r="C281" s="247"/>
      <c r="D281" s="69" t="s">
        <v>7</v>
      </c>
      <c r="E281" s="78" t="s">
        <v>8</v>
      </c>
      <c r="F281" s="95"/>
      <c r="G281" s="99"/>
      <c r="H281" s="104" t="e">
        <f>SUM(G281/F281)</f>
        <v>#DIV/0!</v>
      </c>
      <c r="I281" s="108"/>
      <c r="J281" s="146"/>
      <c r="K281" s="104" t="e">
        <f t="shared" ref="K281:K282" si="199">SUM(J281/I281)</f>
        <v>#DIV/0!</v>
      </c>
      <c r="L281" s="248"/>
      <c r="M281" s="249"/>
      <c r="N281" s="249"/>
      <c r="O281" s="250"/>
      <c r="P281" s="249"/>
      <c r="Q281" s="251"/>
      <c r="R281" s="248"/>
      <c r="S281" s="252"/>
      <c r="T281" s="248"/>
      <c r="U281" s="249"/>
      <c r="V281" s="249"/>
      <c r="W281" s="250"/>
      <c r="X281" s="249"/>
    </row>
    <row r="282" spans="1:58" ht="15.75" customHeight="1">
      <c r="B282" s="33"/>
      <c r="C282" s="33"/>
      <c r="D282" s="69" t="s">
        <v>156</v>
      </c>
      <c r="E282" s="81" t="s">
        <v>106</v>
      </c>
      <c r="F282" s="95">
        <v>349956</v>
      </c>
      <c r="G282" s="99">
        <v>0</v>
      </c>
      <c r="H282" s="104">
        <f>SUM(G282/F282)</f>
        <v>0</v>
      </c>
      <c r="I282" s="108">
        <v>349956</v>
      </c>
      <c r="J282" s="148">
        <v>0</v>
      </c>
      <c r="K282" s="104">
        <f t="shared" si="199"/>
        <v>0</v>
      </c>
      <c r="L282" s="144"/>
      <c r="M282" s="161"/>
      <c r="N282" s="196"/>
      <c r="O282" s="49"/>
      <c r="P282" s="161"/>
      <c r="Q282" s="125"/>
      <c r="R282" s="144"/>
      <c r="S282" s="232"/>
      <c r="T282" s="144"/>
      <c r="U282" s="161"/>
      <c r="V282" s="161"/>
      <c r="W282" s="49"/>
      <c r="X282" s="161"/>
    </row>
    <row r="283" spans="1:58" hidden="1">
      <c r="B283" s="33"/>
      <c r="C283" s="33"/>
      <c r="D283" s="69" t="s">
        <v>27</v>
      </c>
      <c r="E283" s="81" t="s">
        <v>118</v>
      </c>
      <c r="F283" s="95"/>
      <c r="G283" s="99"/>
      <c r="H283" s="104" t="e">
        <f>SUM(G283/F283)</f>
        <v>#DIV/0!</v>
      </c>
      <c r="I283" s="108"/>
      <c r="J283" s="148"/>
      <c r="K283" s="104"/>
      <c r="L283" s="144"/>
      <c r="M283" s="161"/>
      <c r="N283" s="196"/>
      <c r="O283" s="49"/>
      <c r="P283" s="161"/>
      <c r="Q283" s="125"/>
      <c r="R283" s="144"/>
      <c r="S283" s="232"/>
      <c r="T283" s="144"/>
      <c r="U283" s="161"/>
      <c r="V283" s="161"/>
      <c r="W283" s="49"/>
      <c r="X283" s="161"/>
    </row>
    <row r="284" spans="1:58" hidden="1">
      <c r="B284" s="33"/>
      <c r="C284" s="33"/>
      <c r="D284" s="69" t="s">
        <v>160</v>
      </c>
      <c r="E284" s="81" t="s">
        <v>106</v>
      </c>
      <c r="F284" s="95"/>
      <c r="G284" s="99"/>
      <c r="H284" s="104" t="e">
        <f t="shared" si="188"/>
        <v>#DIV/0!</v>
      </c>
      <c r="I284" s="108"/>
      <c r="J284" s="148"/>
      <c r="K284" s="104"/>
      <c r="L284" s="144"/>
      <c r="M284" s="161"/>
      <c r="N284" s="196"/>
      <c r="O284" s="49"/>
      <c r="P284" s="161"/>
      <c r="Q284" s="125"/>
      <c r="R284" s="144"/>
      <c r="S284" s="232" t="e">
        <f t="shared" si="198"/>
        <v>#DIV/0!</v>
      </c>
      <c r="T284" s="144"/>
      <c r="U284" s="161"/>
      <c r="V284" s="161"/>
      <c r="W284" s="49"/>
      <c r="X284" s="161"/>
    </row>
    <row r="285" spans="1:58" s="5" customFormat="1">
      <c r="A285" s="9"/>
      <c r="B285" s="35">
        <v>854</v>
      </c>
      <c r="C285" s="35"/>
      <c r="D285" s="70"/>
      <c r="E285" s="80" t="s">
        <v>77</v>
      </c>
      <c r="F285" s="96">
        <f t="shared" ref="F285:F334" si="200">SUM(I285+Q285)</f>
        <v>1472174</v>
      </c>
      <c r="G285" s="100">
        <f t="shared" ref="G285:G334" si="201">SUM(J285+R285)</f>
        <v>295461.01</v>
      </c>
      <c r="H285" s="105">
        <f t="shared" si="188"/>
        <v>0.20069707113425453</v>
      </c>
      <c r="I285" s="109">
        <f>SUM(I286+I291+I298+I303)</f>
        <v>472174</v>
      </c>
      <c r="J285" s="142">
        <f>SUM(J286+J291+J298+J303)</f>
        <v>295461.01</v>
      </c>
      <c r="K285" s="105">
        <f t="shared" si="196"/>
        <v>0.62574603853664112</v>
      </c>
      <c r="L285" s="142">
        <f t="shared" ref="L285:R285" si="202">SUM(L286+L291+L298+L303)</f>
        <v>0</v>
      </c>
      <c r="M285" s="163">
        <f t="shared" si="202"/>
        <v>0</v>
      </c>
      <c r="N285" s="163">
        <f t="shared" si="202"/>
        <v>0</v>
      </c>
      <c r="O285" s="51">
        <f t="shared" si="202"/>
        <v>0</v>
      </c>
      <c r="P285" s="163">
        <f t="shared" si="202"/>
        <v>0</v>
      </c>
      <c r="Q285" s="127">
        <f t="shared" si="202"/>
        <v>1000000</v>
      </c>
      <c r="R285" s="142">
        <f t="shared" si="202"/>
        <v>0</v>
      </c>
      <c r="S285" s="233">
        <f>R285/Q285</f>
        <v>0</v>
      </c>
      <c r="T285" s="142">
        <f>SUM(T286+T291+T298+T303)</f>
        <v>0</v>
      </c>
      <c r="U285" s="163">
        <f>SUM(U286+U291+U298+U303)</f>
        <v>0</v>
      </c>
      <c r="V285" s="163">
        <f>SUM(V286+V291+V298+V303)</f>
        <v>0</v>
      </c>
      <c r="W285" s="51">
        <f>SUM(W286+W291+W298+W303)</f>
        <v>0</v>
      </c>
      <c r="X285" s="163">
        <f>SUM(X286+X291+X298+X303)</f>
        <v>0</v>
      </c>
      <c r="Y285" s="323"/>
      <c r="Z285" s="323"/>
      <c r="AA285" s="323"/>
      <c r="AB285" s="323"/>
      <c r="AC285" s="323"/>
      <c r="AD285" s="323"/>
      <c r="AE285" s="323"/>
      <c r="AF285" s="323"/>
      <c r="AG285" s="323"/>
      <c r="AH285" s="323"/>
      <c r="AI285" s="323"/>
      <c r="AJ285" s="323"/>
      <c r="AK285" s="323"/>
      <c r="AL285" s="323"/>
      <c r="AM285" s="323"/>
      <c r="AN285" s="323"/>
      <c r="AO285" s="323"/>
      <c r="AP285" s="323"/>
      <c r="AQ285" s="323"/>
      <c r="AR285" s="323"/>
      <c r="AS285" s="323"/>
      <c r="AT285" s="323"/>
      <c r="AU285" s="323"/>
      <c r="AV285" s="323"/>
      <c r="AW285" s="323"/>
      <c r="AX285" s="323"/>
      <c r="AY285" s="323"/>
      <c r="AZ285" s="323"/>
      <c r="BA285" s="323"/>
      <c r="BB285" s="323"/>
      <c r="BC285" s="323"/>
      <c r="BD285" s="323"/>
      <c r="BE285" s="323"/>
      <c r="BF285" s="323"/>
    </row>
    <row r="286" spans="1:58" s="6" customFormat="1">
      <c r="A286" s="224"/>
      <c r="B286" s="32"/>
      <c r="C286" s="32">
        <v>85406</v>
      </c>
      <c r="D286" s="66"/>
      <c r="E286" s="84" t="s">
        <v>78</v>
      </c>
      <c r="F286" s="94">
        <f t="shared" si="200"/>
        <v>12517</v>
      </c>
      <c r="G286" s="98">
        <f t="shared" si="201"/>
        <v>5452.5199999999995</v>
      </c>
      <c r="H286" s="103">
        <f t="shared" si="188"/>
        <v>0.43560917152672363</v>
      </c>
      <c r="I286" s="107">
        <f>SUM(I287:I290)</f>
        <v>12517</v>
      </c>
      <c r="J286" s="140">
        <f t="shared" ref="J286:X286" si="203">SUM(J287:J290)</f>
        <v>5452.5199999999995</v>
      </c>
      <c r="K286" s="103">
        <f t="shared" si="196"/>
        <v>0.43560917152672363</v>
      </c>
      <c r="L286" s="140">
        <f t="shared" si="203"/>
        <v>0</v>
      </c>
      <c r="M286" s="160">
        <f t="shared" si="203"/>
        <v>0</v>
      </c>
      <c r="N286" s="160">
        <f t="shared" si="203"/>
        <v>0</v>
      </c>
      <c r="O286" s="48">
        <f t="shared" si="203"/>
        <v>0</v>
      </c>
      <c r="P286" s="160">
        <f t="shared" si="203"/>
        <v>0</v>
      </c>
      <c r="Q286" s="124">
        <f t="shared" si="203"/>
        <v>0</v>
      </c>
      <c r="R286" s="140">
        <f t="shared" si="203"/>
        <v>0</v>
      </c>
      <c r="S286" s="231"/>
      <c r="T286" s="140">
        <f t="shared" si="203"/>
        <v>0</v>
      </c>
      <c r="U286" s="160">
        <f t="shared" si="203"/>
        <v>0</v>
      </c>
      <c r="V286" s="160">
        <f t="shared" si="203"/>
        <v>0</v>
      </c>
      <c r="W286" s="48">
        <f t="shared" si="203"/>
        <v>0</v>
      </c>
      <c r="X286" s="160">
        <f t="shared" si="203"/>
        <v>0</v>
      </c>
      <c r="Y286" s="324"/>
      <c r="Z286" s="324"/>
      <c r="AA286" s="324"/>
      <c r="AB286" s="324"/>
      <c r="AC286" s="324"/>
      <c r="AD286" s="324"/>
      <c r="AE286" s="324"/>
      <c r="AF286" s="324"/>
      <c r="AG286" s="324"/>
      <c r="AH286" s="324"/>
      <c r="AI286" s="324"/>
      <c r="AJ286" s="324"/>
      <c r="AK286" s="324"/>
      <c r="AL286" s="324"/>
      <c r="AM286" s="324"/>
      <c r="AN286" s="324"/>
      <c r="AO286" s="324"/>
      <c r="AP286" s="324"/>
      <c r="AQ286" s="324"/>
      <c r="AR286" s="324"/>
      <c r="AS286" s="324"/>
      <c r="AT286" s="324"/>
      <c r="AU286" s="324"/>
      <c r="AV286" s="324"/>
      <c r="AW286" s="324"/>
      <c r="AX286" s="324"/>
      <c r="AY286" s="324"/>
      <c r="AZ286" s="324"/>
      <c r="BA286" s="324"/>
      <c r="BB286" s="324"/>
      <c r="BC286" s="324"/>
      <c r="BD286" s="324"/>
      <c r="BE286" s="324"/>
      <c r="BF286" s="324"/>
    </row>
    <row r="287" spans="1:58">
      <c r="B287" s="33"/>
      <c r="C287" s="33"/>
      <c r="D287" s="69" t="s">
        <v>32</v>
      </c>
      <c r="E287" s="81" t="s">
        <v>170</v>
      </c>
      <c r="F287" s="95">
        <v>577</v>
      </c>
      <c r="G287" s="99">
        <v>288.72000000000003</v>
      </c>
      <c r="H287" s="104">
        <f t="shared" si="188"/>
        <v>0.50038128249566727</v>
      </c>
      <c r="I287" s="108">
        <v>577</v>
      </c>
      <c r="J287" s="146">
        <v>288.72000000000003</v>
      </c>
      <c r="K287" s="104">
        <f t="shared" si="196"/>
        <v>0.50038128249566727</v>
      </c>
      <c r="L287" s="144"/>
      <c r="M287" s="161"/>
      <c r="N287" s="161"/>
      <c r="O287" s="49"/>
      <c r="P287" s="161"/>
      <c r="Q287" s="125"/>
      <c r="R287" s="144"/>
      <c r="S287" s="232"/>
      <c r="T287" s="144"/>
      <c r="U287" s="161"/>
      <c r="V287" s="161"/>
      <c r="W287" s="49"/>
      <c r="X287" s="161"/>
    </row>
    <row r="288" spans="1:58" hidden="1">
      <c r="B288" s="33"/>
      <c r="C288" s="33"/>
      <c r="D288" s="69" t="s">
        <v>52</v>
      </c>
      <c r="E288" s="78" t="s">
        <v>53</v>
      </c>
      <c r="F288" s="95"/>
      <c r="G288" s="99"/>
      <c r="H288" s="104" t="e">
        <f t="shared" si="188"/>
        <v>#DIV/0!</v>
      </c>
      <c r="I288" s="108"/>
      <c r="J288" s="146"/>
      <c r="K288" s="104" t="e">
        <f t="shared" si="196"/>
        <v>#DIV/0!</v>
      </c>
      <c r="L288" s="144"/>
      <c r="M288" s="161"/>
      <c r="N288" s="161"/>
      <c r="O288" s="49"/>
      <c r="P288" s="161"/>
      <c r="Q288" s="125"/>
      <c r="R288" s="144"/>
      <c r="S288" s="232"/>
      <c r="T288" s="144"/>
      <c r="U288" s="161"/>
      <c r="V288" s="161"/>
      <c r="W288" s="49"/>
      <c r="X288" s="161"/>
    </row>
    <row r="289" spans="1:58">
      <c r="B289" s="33"/>
      <c r="C289" s="33"/>
      <c r="D289" s="69" t="s">
        <v>29</v>
      </c>
      <c r="E289" s="81" t="s">
        <v>162</v>
      </c>
      <c r="F289" s="95">
        <v>115</v>
      </c>
      <c r="G289" s="99">
        <v>50.81</v>
      </c>
      <c r="H289" s="104">
        <f t="shared" si="188"/>
        <v>0.44182608695652176</v>
      </c>
      <c r="I289" s="108">
        <v>115</v>
      </c>
      <c r="J289" s="146">
        <v>50.81</v>
      </c>
      <c r="K289" s="104">
        <f t="shared" si="196"/>
        <v>0.44182608695652176</v>
      </c>
      <c r="L289" s="144"/>
      <c r="M289" s="161"/>
      <c r="N289" s="161"/>
      <c r="O289" s="49"/>
      <c r="P289" s="161"/>
      <c r="Q289" s="125"/>
      <c r="R289" s="144"/>
      <c r="S289" s="232"/>
      <c r="T289" s="144"/>
      <c r="U289" s="161"/>
      <c r="V289" s="161"/>
      <c r="W289" s="49"/>
      <c r="X289" s="161"/>
    </row>
    <row r="290" spans="1:58">
      <c r="B290" s="33"/>
      <c r="C290" s="33"/>
      <c r="D290" s="69" t="s">
        <v>7</v>
      </c>
      <c r="E290" s="81" t="s">
        <v>8</v>
      </c>
      <c r="F290" s="95">
        <v>11825</v>
      </c>
      <c r="G290" s="99">
        <v>5112.99</v>
      </c>
      <c r="H290" s="104">
        <f t="shared" si="188"/>
        <v>0.43238816067653274</v>
      </c>
      <c r="I290" s="108">
        <v>11825</v>
      </c>
      <c r="J290" s="146">
        <v>5112.99</v>
      </c>
      <c r="K290" s="104">
        <f t="shared" si="196"/>
        <v>0.43238816067653274</v>
      </c>
      <c r="L290" s="144"/>
      <c r="M290" s="161"/>
      <c r="N290" s="161"/>
      <c r="O290" s="49"/>
      <c r="P290" s="161"/>
      <c r="Q290" s="125"/>
      <c r="R290" s="144"/>
      <c r="S290" s="232"/>
      <c r="T290" s="144"/>
      <c r="U290" s="161"/>
      <c r="V290" s="161"/>
      <c r="W290" s="49"/>
      <c r="X290" s="161"/>
    </row>
    <row r="291" spans="1:58" s="6" customFormat="1">
      <c r="A291" s="224"/>
      <c r="B291" s="32"/>
      <c r="C291" s="32">
        <v>85407</v>
      </c>
      <c r="D291" s="66"/>
      <c r="E291" s="84" t="s">
        <v>79</v>
      </c>
      <c r="F291" s="94">
        <f t="shared" si="200"/>
        <v>1002725</v>
      </c>
      <c r="G291" s="98">
        <f t="shared" si="201"/>
        <v>4991.09</v>
      </c>
      <c r="H291" s="103">
        <f>G291/F291</f>
        <v>4.9775262409932934E-3</v>
      </c>
      <c r="I291" s="110">
        <f>SUM(I292:I297)</f>
        <v>2725</v>
      </c>
      <c r="J291" s="143">
        <f>SUM(J292:J297)</f>
        <v>4991.09</v>
      </c>
      <c r="K291" s="103">
        <f t="shared" si="196"/>
        <v>1.8315926605504587</v>
      </c>
      <c r="L291" s="143">
        <f t="shared" ref="L291:P291" si="204">SUM(L292:L296)</f>
        <v>0</v>
      </c>
      <c r="M291" s="165">
        <f t="shared" si="204"/>
        <v>0</v>
      </c>
      <c r="N291" s="165">
        <f t="shared" si="204"/>
        <v>0</v>
      </c>
      <c r="O291" s="52">
        <f t="shared" si="204"/>
        <v>0</v>
      </c>
      <c r="P291" s="165">
        <f t="shared" si="204"/>
        <v>0</v>
      </c>
      <c r="Q291" s="128">
        <f>SUM(Q292:Q297)</f>
        <v>1000000</v>
      </c>
      <c r="R291" s="143">
        <f>SUM(R292:R297)</f>
        <v>0</v>
      </c>
      <c r="S291" s="231">
        <f>R291/Q291</f>
        <v>0</v>
      </c>
      <c r="T291" s="143">
        <f>SUM(T292:T296)</f>
        <v>0</v>
      </c>
      <c r="U291" s="165">
        <f>SUM(U292:U296)</f>
        <v>0</v>
      </c>
      <c r="V291" s="165">
        <f>SUM(V292:V296)</f>
        <v>0</v>
      </c>
      <c r="W291" s="52">
        <f>SUM(W292:W296)</f>
        <v>0</v>
      </c>
      <c r="X291" s="165">
        <f>SUM(X292:X296)</f>
        <v>0</v>
      </c>
      <c r="Y291" s="324"/>
      <c r="Z291" s="324"/>
      <c r="AA291" s="324"/>
      <c r="AB291" s="324"/>
      <c r="AC291" s="324"/>
      <c r="AD291" s="324"/>
      <c r="AE291" s="324"/>
      <c r="AF291" s="324"/>
      <c r="AG291" s="324"/>
      <c r="AH291" s="324"/>
      <c r="AI291" s="324"/>
      <c r="AJ291" s="324"/>
      <c r="AK291" s="324"/>
      <c r="AL291" s="324"/>
      <c r="AM291" s="324"/>
      <c r="AN291" s="324"/>
      <c r="AO291" s="324"/>
      <c r="AP291" s="324"/>
      <c r="AQ291" s="324"/>
      <c r="AR291" s="324"/>
      <c r="AS291" s="324"/>
      <c r="AT291" s="324"/>
      <c r="AU291" s="324"/>
      <c r="AV291" s="324"/>
      <c r="AW291" s="324"/>
      <c r="AX291" s="324"/>
      <c r="AY291" s="324"/>
      <c r="AZ291" s="324"/>
      <c r="BA291" s="324"/>
      <c r="BB291" s="324"/>
      <c r="BC291" s="324"/>
      <c r="BD291" s="324"/>
      <c r="BE291" s="324"/>
      <c r="BF291" s="324"/>
    </row>
    <row r="292" spans="1:58">
      <c r="B292" s="33"/>
      <c r="C292" s="33"/>
      <c r="D292" s="71" t="s">
        <v>32</v>
      </c>
      <c r="E292" s="78" t="s">
        <v>170</v>
      </c>
      <c r="F292" s="95">
        <v>2325</v>
      </c>
      <c r="G292" s="99">
        <v>2528.44</v>
      </c>
      <c r="H292" s="104">
        <f t="shared" si="188"/>
        <v>1.0875010752688172</v>
      </c>
      <c r="I292" s="108">
        <v>2325</v>
      </c>
      <c r="J292" s="146">
        <v>2528.44</v>
      </c>
      <c r="K292" s="104">
        <f t="shared" si="196"/>
        <v>1.0875010752688172</v>
      </c>
      <c r="L292" s="144"/>
      <c r="M292" s="161"/>
      <c r="N292" s="161"/>
      <c r="O292" s="49"/>
      <c r="P292" s="161"/>
      <c r="Q292" s="125"/>
      <c r="R292" s="144"/>
      <c r="S292" s="232"/>
      <c r="T292" s="144"/>
      <c r="U292" s="161"/>
      <c r="V292" s="161"/>
      <c r="W292" s="49"/>
      <c r="X292" s="161"/>
    </row>
    <row r="293" spans="1:58" hidden="1">
      <c r="B293" s="33"/>
      <c r="C293" s="33"/>
      <c r="D293" s="71" t="s">
        <v>52</v>
      </c>
      <c r="E293" s="78" t="s">
        <v>53</v>
      </c>
      <c r="F293" s="95"/>
      <c r="G293" s="99"/>
      <c r="H293" s="104" t="e">
        <f t="shared" si="188"/>
        <v>#DIV/0!</v>
      </c>
      <c r="I293" s="108"/>
      <c r="J293" s="146"/>
      <c r="K293" s="104" t="e">
        <f t="shared" si="196"/>
        <v>#DIV/0!</v>
      </c>
      <c r="L293" s="144"/>
      <c r="M293" s="161"/>
      <c r="N293" s="161"/>
      <c r="O293" s="49"/>
      <c r="P293" s="161"/>
      <c r="Q293" s="125"/>
      <c r="R293" s="144"/>
      <c r="S293" s="232"/>
      <c r="T293" s="144"/>
      <c r="U293" s="161"/>
      <c r="V293" s="161"/>
      <c r="W293" s="49"/>
      <c r="X293" s="161"/>
    </row>
    <row r="294" spans="1:58">
      <c r="B294" s="33"/>
      <c r="C294" s="33"/>
      <c r="D294" s="69" t="s">
        <v>29</v>
      </c>
      <c r="E294" s="81" t="s">
        <v>162</v>
      </c>
      <c r="F294" s="95">
        <v>200</v>
      </c>
      <c r="G294" s="99">
        <v>63.78</v>
      </c>
      <c r="H294" s="104">
        <f t="shared" si="188"/>
        <v>0.31890000000000002</v>
      </c>
      <c r="I294" s="108">
        <v>200</v>
      </c>
      <c r="J294" s="146">
        <v>63.78</v>
      </c>
      <c r="K294" s="104">
        <f t="shared" si="196"/>
        <v>0.31890000000000002</v>
      </c>
      <c r="L294" s="144"/>
      <c r="M294" s="161"/>
      <c r="N294" s="161"/>
      <c r="O294" s="49"/>
      <c r="P294" s="161"/>
      <c r="Q294" s="125"/>
      <c r="R294" s="144"/>
      <c r="S294" s="232"/>
      <c r="T294" s="144"/>
      <c r="U294" s="161"/>
      <c r="V294" s="161"/>
      <c r="W294" s="49"/>
      <c r="X294" s="161"/>
    </row>
    <row r="295" spans="1:58" hidden="1">
      <c r="B295" s="33"/>
      <c r="C295" s="33"/>
      <c r="D295" s="71" t="s">
        <v>16</v>
      </c>
      <c r="E295" s="81" t="s">
        <v>166</v>
      </c>
      <c r="F295" s="95"/>
      <c r="G295" s="99"/>
      <c r="H295" s="104" t="e">
        <f t="shared" si="188"/>
        <v>#DIV/0!</v>
      </c>
      <c r="I295" s="108"/>
      <c r="J295" s="146"/>
      <c r="K295" s="104" t="e">
        <f t="shared" si="196"/>
        <v>#DIV/0!</v>
      </c>
      <c r="L295" s="144"/>
      <c r="M295" s="161"/>
      <c r="N295" s="161"/>
      <c r="O295" s="49"/>
      <c r="P295" s="161"/>
      <c r="Q295" s="125"/>
      <c r="R295" s="144"/>
      <c r="S295" s="232"/>
      <c r="T295" s="144"/>
      <c r="U295" s="161"/>
      <c r="V295" s="161"/>
      <c r="W295" s="49"/>
      <c r="X295" s="161"/>
    </row>
    <row r="296" spans="1:58">
      <c r="B296" s="33"/>
      <c r="C296" s="33"/>
      <c r="D296" s="69" t="s">
        <v>7</v>
      </c>
      <c r="E296" s="78" t="s">
        <v>8</v>
      </c>
      <c r="F296" s="95">
        <v>200</v>
      </c>
      <c r="G296" s="99">
        <v>2398.87</v>
      </c>
      <c r="H296" s="104">
        <f t="shared" si="188"/>
        <v>11.994349999999999</v>
      </c>
      <c r="I296" s="108">
        <v>200</v>
      </c>
      <c r="J296" s="146">
        <v>2398.87</v>
      </c>
      <c r="K296" s="104">
        <f t="shared" si="196"/>
        <v>11.994349999999999</v>
      </c>
      <c r="L296" s="144"/>
      <c r="M296" s="161"/>
      <c r="N296" s="161"/>
      <c r="O296" s="49"/>
      <c r="P296" s="161"/>
      <c r="Q296" s="125"/>
      <c r="R296" s="144"/>
      <c r="S296" s="232"/>
      <c r="T296" s="144"/>
      <c r="U296" s="161"/>
      <c r="V296" s="161"/>
      <c r="W296" s="49"/>
      <c r="X296" s="161"/>
    </row>
    <row r="297" spans="1:58">
      <c r="B297" s="33"/>
      <c r="C297" s="33"/>
      <c r="D297" s="69" t="s">
        <v>102</v>
      </c>
      <c r="E297" s="78" t="s">
        <v>140</v>
      </c>
      <c r="F297" s="95">
        <v>1000000</v>
      </c>
      <c r="G297" s="99">
        <v>0</v>
      </c>
      <c r="H297" s="104">
        <v>0</v>
      </c>
      <c r="I297" s="108"/>
      <c r="J297" s="146"/>
      <c r="K297" s="104"/>
      <c r="L297" s="144"/>
      <c r="M297" s="161"/>
      <c r="N297" s="161"/>
      <c r="O297" s="49"/>
      <c r="P297" s="161"/>
      <c r="Q297" s="125">
        <v>1000000</v>
      </c>
      <c r="R297" s="144">
        <v>0</v>
      </c>
      <c r="S297" s="232">
        <f>R297/Q297</f>
        <v>0</v>
      </c>
      <c r="T297" s="144"/>
      <c r="U297" s="161"/>
      <c r="V297" s="161"/>
      <c r="W297" s="49"/>
      <c r="X297" s="161"/>
    </row>
    <row r="298" spans="1:58" s="6" customFormat="1">
      <c r="A298" s="224"/>
      <c r="B298" s="32"/>
      <c r="C298" s="32">
        <v>85410</v>
      </c>
      <c r="D298" s="66"/>
      <c r="E298" s="84" t="s">
        <v>80</v>
      </c>
      <c r="F298" s="94">
        <f t="shared" si="200"/>
        <v>404769</v>
      </c>
      <c r="G298" s="98">
        <f t="shared" si="201"/>
        <v>223877.54</v>
      </c>
      <c r="H298" s="103">
        <f t="shared" si="188"/>
        <v>0.55309952096133841</v>
      </c>
      <c r="I298" s="110">
        <f>SUM(I299:I302)</f>
        <v>404769</v>
      </c>
      <c r="J298" s="143">
        <f>SUM(J299:J302)</f>
        <v>223877.54</v>
      </c>
      <c r="K298" s="103">
        <f t="shared" si="196"/>
        <v>0.55309952096133841</v>
      </c>
      <c r="L298" s="143">
        <f t="shared" ref="L298:R298" si="205">SUM(L299:L301)</f>
        <v>0</v>
      </c>
      <c r="M298" s="165">
        <f t="shared" si="205"/>
        <v>0</v>
      </c>
      <c r="N298" s="165">
        <f t="shared" si="205"/>
        <v>0</v>
      </c>
      <c r="O298" s="52">
        <f t="shared" si="205"/>
        <v>0</v>
      </c>
      <c r="P298" s="165">
        <f t="shared" si="205"/>
        <v>0</v>
      </c>
      <c r="Q298" s="128">
        <f t="shared" si="205"/>
        <v>0</v>
      </c>
      <c r="R298" s="143">
        <f t="shared" si="205"/>
        <v>0</v>
      </c>
      <c r="S298" s="231"/>
      <c r="T298" s="143">
        <f>SUM(T299:T301)</f>
        <v>0</v>
      </c>
      <c r="U298" s="165">
        <f>SUM(U299:U301)</f>
        <v>0</v>
      </c>
      <c r="V298" s="165">
        <f>SUM(V299:V301)</f>
        <v>0</v>
      </c>
      <c r="W298" s="52">
        <f>SUM(W299:W301)</f>
        <v>0</v>
      </c>
      <c r="X298" s="165">
        <f>SUM(X299:X301)</f>
        <v>0</v>
      </c>
      <c r="Y298" s="324"/>
      <c r="Z298" s="324"/>
      <c r="AA298" s="324"/>
      <c r="AB298" s="324"/>
      <c r="AC298" s="324"/>
      <c r="AD298" s="324"/>
      <c r="AE298" s="324"/>
      <c r="AF298" s="324"/>
      <c r="AG298" s="324"/>
      <c r="AH298" s="324"/>
      <c r="AI298" s="324"/>
      <c r="AJ298" s="324"/>
      <c r="AK298" s="324"/>
      <c r="AL298" s="324"/>
      <c r="AM298" s="324"/>
      <c r="AN298" s="324"/>
      <c r="AO298" s="324"/>
      <c r="AP298" s="324"/>
      <c r="AQ298" s="324"/>
      <c r="AR298" s="324"/>
      <c r="AS298" s="324"/>
      <c r="AT298" s="324"/>
      <c r="AU298" s="324"/>
      <c r="AV298" s="324"/>
      <c r="AW298" s="324"/>
      <c r="AX298" s="324"/>
      <c r="AY298" s="324"/>
      <c r="AZ298" s="324"/>
      <c r="BA298" s="324"/>
      <c r="BB298" s="324"/>
      <c r="BC298" s="324"/>
      <c r="BD298" s="324"/>
      <c r="BE298" s="324"/>
      <c r="BF298" s="324"/>
    </row>
    <row r="299" spans="1:58">
      <c r="B299" s="33"/>
      <c r="C299" s="33"/>
      <c r="D299" s="69" t="s">
        <v>32</v>
      </c>
      <c r="E299" s="81" t="s">
        <v>170</v>
      </c>
      <c r="F299" s="95">
        <v>37806</v>
      </c>
      <c r="G299" s="99">
        <v>18903</v>
      </c>
      <c r="H299" s="104">
        <f t="shared" si="188"/>
        <v>0.5</v>
      </c>
      <c r="I299" s="108">
        <v>37806</v>
      </c>
      <c r="J299" s="146">
        <v>18903</v>
      </c>
      <c r="K299" s="104">
        <f t="shared" si="196"/>
        <v>0.5</v>
      </c>
      <c r="L299" s="144"/>
      <c r="M299" s="161"/>
      <c r="N299" s="161"/>
      <c r="O299" s="49"/>
      <c r="P299" s="161"/>
      <c r="Q299" s="125"/>
      <c r="R299" s="144"/>
      <c r="S299" s="232"/>
      <c r="T299" s="144"/>
      <c r="U299" s="161"/>
      <c r="V299" s="161"/>
      <c r="W299" s="49"/>
      <c r="X299" s="161"/>
    </row>
    <row r="300" spans="1:58">
      <c r="B300" s="33"/>
      <c r="C300" s="33"/>
      <c r="D300" s="69" t="s">
        <v>52</v>
      </c>
      <c r="E300" s="78" t="s">
        <v>53</v>
      </c>
      <c r="F300" s="95">
        <v>346510</v>
      </c>
      <c r="G300" s="99">
        <v>184571.91</v>
      </c>
      <c r="H300" s="104">
        <f t="shared" si="188"/>
        <v>0.53265969236097088</v>
      </c>
      <c r="I300" s="108">
        <v>346510</v>
      </c>
      <c r="J300" s="146">
        <v>184571.91</v>
      </c>
      <c r="K300" s="104">
        <f t="shared" si="196"/>
        <v>0.53265969236097088</v>
      </c>
      <c r="L300" s="144"/>
      <c r="M300" s="161"/>
      <c r="N300" s="161"/>
      <c r="O300" s="49"/>
      <c r="P300" s="161"/>
      <c r="Q300" s="125"/>
      <c r="R300" s="144"/>
      <c r="S300" s="232"/>
      <c r="T300" s="144"/>
      <c r="U300" s="161"/>
      <c r="V300" s="161"/>
      <c r="W300" s="49"/>
      <c r="X300" s="161"/>
    </row>
    <row r="301" spans="1:58">
      <c r="B301" s="33"/>
      <c r="C301" s="33"/>
      <c r="D301" s="69" t="s">
        <v>29</v>
      </c>
      <c r="E301" s="81" t="s">
        <v>162</v>
      </c>
      <c r="F301" s="95">
        <v>50</v>
      </c>
      <c r="G301" s="99">
        <f t="shared" si="201"/>
        <v>0</v>
      </c>
      <c r="H301" s="104">
        <f t="shared" si="188"/>
        <v>0</v>
      </c>
      <c r="I301" s="108">
        <v>50</v>
      </c>
      <c r="J301" s="146">
        <v>0</v>
      </c>
      <c r="K301" s="104">
        <f t="shared" si="196"/>
        <v>0</v>
      </c>
      <c r="L301" s="144"/>
      <c r="M301" s="161"/>
      <c r="N301" s="161"/>
      <c r="O301" s="49"/>
      <c r="P301" s="161"/>
      <c r="Q301" s="125"/>
      <c r="R301" s="144"/>
      <c r="S301" s="232"/>
      <c r="T301" s="144"/>
      <c r="U301" s="161"/>
      <c r="V301" s="161"/>
      <c r="W301" s="49"/>
      <c r="X301" s="161"/>
    </row>
    <row r="302" spans="1:58">
      <c r="B302" s="33"/>
      <c r="C302" s="33"/>
      <c r="D302" s="69" t="s">
        <v>7</v>
      </c>
      <c r="E302" s="78" t="s">
        <v>8</v>
      </c>
      <c r="F302" s="95">
        <v>20403</v>
      </c>
      <c r="G302" s="99">
        <v>20402.63</v>
      </c>
      <c r="H302" s="104">
        <f t="shared" si="188"/>
        <v>0.99998186541194922</v>
      </c>
      <c r="I302" s="108">
        <v>20403</v>
      </c>
      <c r="J302" s="146">
        <v>20402.63</v>
      </c>
      <c r="K302" s="104">
        <f t="shared" si="196"/>
        <v>0.99998186541194922</v>
      </c>
      <c r="L302" s="144"/>
      <c r="M302" s="161"/>
      <c r="N302" s="161"/>
      <c r="O302" s="49"/>
      <c r="P302" s="161"/>
      <c r="Q302" s="125"/>
      <c r="R302" s="144"/>
      <c r="S302" s="232"/>
      <c r="T302" s="144"/>
      <c r="U302" s="161"/>
      <c r="V302" s="161"/>
      <c r="W302" s="49"/>
      <c r="X302" s="161"/>
    </row>
    <row r="303" spans="1:58" s="6" customFormat="1">
      <c r="A303" s="224"/>
      <c r="B303" s="32"/>
      <c r="C303" s="32">
        <v>85417</v>
      </c>
      <c r="D303" s="66"/>
      <c r="E303" s="84" t="s">
        <v>81</v>
      </c>
      <c r="F303" s="94">
        <f t="shared" si="200"/>
        <v>52163</v>
      </c>
      <c r="G303" s="98">
        <f t="shared" si="201"/>
        <v>61139.86</v>
      </c>
      <c r="H303" s="103">
        <f t="shared" si="188"/>
        <v>1.1720924793435961</v>
      </c>
      <c r="I303" s="107">
        <f>SUM(I304:I305)</f>
        <v>52163</v>
      </c>
      <c r="J303" s="140">
        <f>SUM(J304:J305)</f>
        <v>61139.86</v>
      </c>
      <c r="K303" s="103">
        <f t="shared" si="196"/>
        <v>1.1720924793435961</v>
      </c>
      <c r="L303" s="140">
        <f t="shared" ref="L303:R303" si="206">SUM(L304:L305)</f>
        <v>0</v>
      </c>
      <c r="M303" s="160">
        <f t="shared" si="206"/>
        <v>0</v>
      </c>
      <c r="N303" s="160">
        <f t="shared" si="206"/>
        <v>0</v>
      </c>
      <c r="O303" s="48">
        <f t="shared" si="206"/>
        <v>0</v>
      </c>
      <c r="P303" s="160">
        <f t="shared" si="206"/>
        <v>0</v>
      </c>
      <c r="Q303" s="124">
        <f t="shared" si="206"/>
        <v>0</v>
      </c>
      <c r="R303" s="140">
        <f t="shared" si="206"/>
        <v>0</v>
      </c>
      <c r="S303" s="231"/>
      <c r="T303" s="140">
        <f>SUM(T304:T305)</f>
        <v>0</v>
      </c>
      <c r="U303" s="160">
        <f>SUM(U304:U305)</f>
        <v>0</v>
      </c>
      <c r="V303" s="160">
        <f>SUM(V304:V305)</f>
        <v>0</v>
      </c>
      <c r="W303" s="48">
        <f>SUM(W304:W305)</f>
        <v>0</v>
      </c>
      <c r="X303" s="160">
        <f>SUM(X304:X305)</f>
        <v>0</v>
      </c>
      <c r="Y303" s="324"/>
      <c r="Z303" s="324"/>
      <c r="AA303" s="324"/>
      <c r="AB303" s="324"/>
      <c r="AC303" s="324"/>
      <c r="AD303" s="324"/>
      <c r="AE303" s="324"/>
      <c r="AF303" s="324"/>
      <c r="AG303" s="324"/>
      <c r="AH303" s="324"/>
      <c r="AI303" s="324"/>
      <c r="AJ303" s="324"/>
      <c r="AK303" s="324"/>
      <c r="AL303" s="324"/>
      <c r="AM303" s="324"/>
      <c r="AN303" s="324"/>
      <c r="AO303" s="324"/>
      <c r="AP303" s="324"/>
      <c r="AQ303" s="324"/>
      <c r="AR303" s="324"/>
      <c r="AS303" s="324"/>
      <c r="AT303" s="324"/>
      <c r="AU303" s="324"/>
      <c r="AV303" s="324"/>
      <c r="AW303" s="324"/>
      <c r="AX303" s="324"/>
      <c r="AY303" s="324"/>
      <c r="AZ303" s="324"/>
      <c r="BA303" s="324"/>
      <c r="BB303" s="324"/>
      <c r="BC303" s="324"/>
      <c r="BD303" s="324"/>
      <c r="BE303" s="324"/>
      <c r="BF303" s="324"/>
    </row>
    <row r="304" spans="1:58">
      <c r="A304"/>
      <c r="B304" s="33"/>
      <c r="C304" s="33"/>
      <c r="D304" s="69" t="s">
        <v>52</v>
      </c>
      <c r="E304" s="78" t="s">
        <v>53</v>
      </c>
      <c r="F304" s="95">
        <v>51163</v>
      </c>
      <c r="G304" s="99">
        <v>59665.25</v>
      </c>
      <c r="H304" s="104">
        <f t="shared" si="188"/>
        <v>1.1661796610832047</v>
      </c>
      <c r="I304" s="108">
        <v>51163</v>
      </c>
      <c r="J304" s="146">
        <v>59665.25</v>
      </c>
      <c r="K304" s="104">
        <f t="shared" si="196"/>
        <v>1.1661796610832047</v>
      </c>
      <c r="L304" s="144"/>
      <c r="M304" s="161"/>
      <c r="N304" s="161"/>
      <c r="O304" s="49"/>
      <c r="P304" s="161"/>
      <c r="Q304" s="125"/>
      <c r="R304" s="144"/>
      <c r="S304" s="232"/>
      <c r="T304" s="144"/>
      <c r="U304" s="161"/>
      <c r="V304" s="161"/>
      <c r="W304" s="49"/>
      <c r="X304" s="161"/>
    </row>
    <row r="305" spans="1:24">
      <c r="A305"/>
      <c r="B305" s="33"/>
      <c r="C305" s="33"/>
      <c r="D305" s="69" t="s">
        <v>7</v>
      </c>
      <c r="E305" s="78" t="s">
        <v>8</v>
      </c>
      <c r="F305" s="95">
        <v>1000</v>
      </c>
      <c r="G305" s="99">
        <v>1474.61</v>
      </c>
      <c r="H305" s="104">
        <f t="shared" si="188"/>
        <v>1.47461</v>
      </c>
      <c r="I305" s="108">
        <v>1000</v>
      </c>
      <c r="J305" s="146">
        <v>1474.61</v>
      </c>
      <c r="K305" s="104">
        <f t="shared" si="196"/>
        <v>1.47461</v>
      </c>
      <c r="L305" s="144"/>
      <c r="M305" s="161"/>
      <c r="N305" s="161"/>
      <c r="O305" s="49"/>
      <c r="P305" s="161"/>
      <c r="Q305" s="125"/>
      <c r="R305" s="144"/>
      <c r="S305" s="232"/>
      <c r="T305" s="144"/>
      <c r="U305" s="161"/>
      <c r="V305" s="161"/>
      <c r="W305" s="49"/>
      <c r="X305" s="161"/>
    </row>
    <row r="306" spans="1:24">
      <c r="A306"/>
      <c r="B306" s="35">
        <v>855</v>
      </c>
      <c r="C306" s="35"/>
      <c r="D306" s="70"/>
      <c r="E306" s="80" t="s">
        <v>187</v>
      </c>
      <c r="F306" s="96">
        <f t="shared" ref="F306:F316" si="207">SUM(I306+Q306)</f>
        <v>2493028</v>
      </c>
      <c r="G306" s="100">
        <f t="shared" ref="G306:G316" si="208">SUM(J306+R306)</f>
        <v>1042183.83</v>
      </c>
      <c r="H306" s="105">
        <f t="shared" ref="H306:H320" si="209">SUM(G306/F306)</f>
        <v>0.41803936016763549</v>
      </c>
      <c r="I306" s="109">
        <f>SUM(I307+I309+I316)</f>
        <v>2493028</v>
      </c>
      <c r="J306" s="142">
        <f>SUM(J307+J309+J316)</f>
        <v>1042183.83</v>
      </c>
      <c r="K306" s="105">
        <f t="shared" ref="K306:K320" si="210">SUM(J306/I306)</f>
        <v>0.41803936016763549</v>
      </c>
      <c r="L306" s="142">
        <f>SUM(L309+L316)</f>
        <v>382285.19</v>
      </c>
      <c r="M306" s="142">
        <f t="shared" ref="M306:R306" si="211">SUM(M309+M316)</f>
        <v>0</v>
      </c>
      <c r="N306" s="142">
        <f>SUM(N307+N309+N316)</f>
        <v>247060</v>
      </c>
      <c r="O306" s="142">
        <f t="shared" si="211"/>
        <v>0</v>
      </c>
      <c r="P306" s="142">
        <f t="shared" si="211"/>
        <v>0</v>
      </c>
      <c r="Q306" s="142">
        <f t="shared" si="211"/>
        <v>0</v>
      </c>
      <c r="R306" s="142">
        <f t="shared" si="211"/>
        <v>0</v>
      </c>
      <c r="S306" s="233"/>
      <c r="T306" s="142">
        <f>SUM(T309+T316)</f>
        <v>0</v>
      </c>
      <c r="U306" s="163">
        <f t="shared" ref="U306:X306" si="212">SUM(U309+U316)</f>
        <v>0</v>
      </c>
      <c r="V306" s="163">
        <f t="shared" si="212"/>
        <v>0</v>
      </c>
      <c r="W306" s="163">
        <f t="shared" si="212"/>
        <v>0</v>
      </c>
      <c r="X306" s="163">
        <f t="shared" si="212"/>
        <v>0</v>
      </c>
    </row>
    <row r="307" spans="1:24">
      <c r="A307"/>
      <c r="B307" s="32"/>
      <c r="C307" s="32">
        <v>85504</v>
      </c>
      <c r="D307" s="66"/>
      <c r="E307" s="84" t="s">
        <v>205</v>
      </c>
      <c r="F307" s="94">
        <f t="shared" ref="F307" si="213">SUM(I307+Q307)</f>
        <v>21520</v>
      </c>
      <c r="G307" s="98">
        <f t="shared" ref="G307" si="214">SUM(J307+R307)</f>
        <v>0</v>
      </c>
      <c r="H307" s="103">
        <f t="shared" ref="H307" si="215">SUM(G307/F307)</f>
        <v>0</v>
      </c>
      <c r="I307" s="107">
        <f>SUM(I308)</f>
        <v>21520</v>
      </c>
      <c r="J307" s="140">
        <f>SUM(J308)</f>
        <v>0</v>
      </c>
      <c r="K307" s="103">
        <f t="shared" ref="K307:K308" si="216">SUM(J307/I307)</f>
        <v>0</v>
      </c>
      <c r="L307" s="140">
        <f>SUM(L308)</f>
        <v>0</v>
      </c>
      <c r="M307" s="160">
        <f>SUM(M308:M311)</f>
        <v>0</v>
      </c>
      <c r="N307" s="160">
        <f>SUM(N308)</f>
        <v>0</v>
      </c>
      <c r="O307" s="48">
        <f>SUM(O308:O311)</f>
        <v>0</v>
      </c>
      <c r="P307" s="160">
        <f>SUM(P308:P311)</f>
        <v>0</v>
      </c>
      <c r="Q307" s="124">
        <f>SUM(Q308:Q311)</f>
        <v>0</v>
      </c>
      <c r="R307" s="140">
        <f>SUM(R308:R311)</f>
        <v>0</v>
      </c>
      <c r="S307" s="231"/>
      <c r="T307" s="140">
        <f>SUM(T308:T311)</f>
        <v>0</v>
      </c>
      <c r="U307" s="160">
        <f>SUM(U308:U311)</f>
        <v>0</v>
      </c>
      <c r="V307" s="160">
        <f>SUM(V308:V311)</f>
        <v>0</v>
      </c>
      <c r="W307" s="48">
        <f>SUM(W308:W311)</f>
        <v>0</v>
      </c>
      <c r="X307" s="160">
        <f>SUM(X308:X311)</f>
        <v>0</v>
      </c>
    </row>
    <row r="308" spans="1:24">
      <c r="A308"/>
      <c r="B308" s="33"/>
      <c r="C308" s="33"/>
      <c r="D308" s="69" t="s">
        <v>27</v>
      </c>
      <c r="E308" s="81" t="s">
        <v>146</v>
      </c>
      <c r="F308" s="95">
        <v>21520</v>
      </c>
      <c r="G308" s="99">
        <v>0</v>
      </c>
      <c r="H308" s="104">
        <f t="shared" si="209"/>
        <v>0</v>
      </c>
      <c r="I308" s="108">
        <v>21520</v>
      </c>
      <c r="J308" s="146">
        <v>0</v>
      </c>
      <c r="K308" s="104">
        <f t="shared" si="216"/>
        <v>0</v>
      </c>
      <c r="L308" s="144"/>
      <c r="M308" s="161"/>
      <c r="N308" s="161"/>
      <c r="O308" s="49"/>
      <c r="P308" s="161"/>
      <c r="Q308" s="125"/>
      <c r="R308" s="144"/>
      <c r="S308" s="232"/>
      <c r="T308" s="144"/>
      <c r="U308" s="161"/>
      <c r="V308" s="161"/>
      <c r="W308" s="49"/>
      <c r="X308" s="161"/>
    </row>
    <row r="309" spans="1:24">
      <c r="A309"/>
      <c r="B309" s="32"/>
      <c r="C309" s="32">
        <v>85508</v>
      </c>
      <c r="D309" s="66"/>
      <c r="E309" s="84" t="s">
        <v>70</v>
      </c>
      <c r="F309" s="94">
        <f t="shared" si="207"/>
        <v>1934755</v>
      </c>
      <c r="G309" s="98">
        <f t="shared" si="208"/>
        <v>809660.13</v>
      </c>
      <c r="H309" s="103">
        <f t="shared" si="209"/>
        <v>0.41848199384418183</v>
      </c>
      <c r="I309" s="107">
        <f>SUM(I310:I315)</f>
        <v>1934755</v>
      </c>
      <c r="J309" s="140">
        <f t="shared" ref="J309" si="217">SUM(J310:J315)</f>
        <v>809660.13</v>
      </c>
      <c r="K309" s="103">
        <f t="shared" si="210"/>
        <v>0.41848199384418183</v>
      </c>
      <c r="L309" s="140">
        <f t="shared" ref="L309:R309" si="218">SUM(L310:L315)</f>
        <v>382285.19</v>
      </c>
      <c r="M309" s="160">
        <f t="shared" si="218"/>
        <v>0</v>
      </c>
      <c r="N309" s="160">
        <f t="shared" si="218"/>
        <v>247060</v>
      </c>
      <c r="O309" s="48">
        <f t="shared" si="218"/>
        <v>0</v>
      </c>
      <c r="P309" s="160">
        <f t="shared" si="218"/>
        <v>0</v>
      </c>
      <c r="Q309" s="124">
        <f t="shared" si="218"/>
        <v>0</v>
      </c>
      <c r="R309" s="140">
        <f t="shared" si="218"/>
        <v>0</v>
      </c>
      <c r="S309" s="231"/>
      <c r="T309" s="140">
        <f t="shared" ref="T309:X309" si="219">SUM(T310:T315)</f>
        <v>0</v>
      </c>
      <c r="U309" s="160">
        <f t="shared" si="219"/>
        <v>0</v>
      </c>
      <c r="V309" s="160">
        <f t="shared" si="219"/>
        <v>0</v>
      </c>
      <c r="W309" s="48">
        <f t="shared" si="219"/>
        <v>0</v>
      </c>
      <c r="X309" s="160">
        <f t="shared" si="219"/>
        <v>0</v>
      </c>
    </row>
    <row r="310" spans="1:24">
      <c r="A310"/>
      <c r="B310" s="33"/>
      <c r="C310" s="33"/>
      <c r="D310" s="71" t="s">
        <v>103</v>
      </c>
      <c r="E310" s="81" t="s">
        <v>152</v>
      </c>
      <c r="F310" s="95">
        <v>0</v>
      </c>
      <c r="G310" s="99">
        <v>547.61</v>
      </c>
      <c r="H310" s="104"/>
      <c r="I310" s="108">
        <v>0</v>
      </c>
      <c r="J310" s="146">
        <v>547.61</v>
      </c>
      <c r="K310" s="104"/>
      <c r="L310" s="144"/>
      <c r="M310" s="161"/>
      <c r="N310" s="161"/>
      <c r="O310" s="49"/>
      <c r="P310" s="161"/>
      <c r="Q310" s="125"/>
      <c r="R310" s="144"/>
      <c r="S310" s="232"/>
      <c r="T310" s="144"/>
      <c r="U310" s="161"/>
      <c r="V310" s="161"/>
      <c r="W310" s="49"/>
      <c r="X310" s="161"/>
    </row>
    <row r="311" spans="1:24">
      <c r="A311"/>
      <c r="B311" s="33"/>
      <c r="C311" s="33"/>
      <c r="D311" s="71" t="s">
        <v>12</v>
      </c>
      <c r="E311" s="78" t="s">
        <v>188</v>
      </c>
      <c r="F311" s="95">
        <v>206874</v>
      </c>
      <c r="G311" s="99">
        <v>110114.74</v>
      </c>
      <c r="H311" s="104">
        <f t="shared" si="209"/>
        <v>0.53227926177286655</v>
      </c>
      <c r="I311" s="108">
        <v>206874</v>
      </c>
      <c r="J311" s="146">
        <v>110114.74</v>
      </c>
      <c r="K311" s="104">
        <f t="shared" si="210"/>
        <v>0.53227926177286655</v>
      </c>
      <c r="L311" s="144"/>
      <c r="M311" s="161"/>
      <c r="N311" s="161"/>
      <c r="O311" s="49"/>
      <c r="P311" s="161"/>
      <c r="Q311" s="125"/>
      <c r="R311" s="144"/>
      <c r="S311" s="232"/>
      <c r="T311" s="144"/>
      <c r="U311" s="161"/>
      <c r="V311" s="161"/>
      <c r="W311" s="49"/>
      <c r="X311" s="161"/>
    </row>
    <row r="312" spans="1:24">
      <c r="A312"/>
      <c r="B312" s="33"/>
      <c r="C312" s="33"/>
      <c r="D312" s="71" t="s">
        <v>52</v>
      </c>
      <c r="E312" s="81" t="s">
        <v>53</v>
      </c>
      <c r="F312" s="95">
        <v>137962</v>
      </c>
      <c r="G312" s="99">
        <v>69639.5</v>
      </c>
      <c r="H312" s="104">
        <f t="shared" si="209"/>
        <v>0.50477305344950063</v>
      </c>
      <c r="I312" s="108">
        <v>137962</v>
      </c>
      <c r="J312" s="146">
        <v>69639.5</v>
      </c>
      <c r="K312" s="104">
        <f t="shared" si="210"/>
        <v>0.50477305344950063</v>
      </c>
      <c r="L312" s="144"/>
      <c r="M312" s="161"/>
      <c r="N312" s="161"/>
      <c r="O312" s="49"/>
      <c r="P312" s="161"/>
      <c r="Q312" s="125"/>
      <c r="R312" s="144"/>
      <c r="S312" s="232"/>
      <c r="T312" s="144"/>
      <c r="U312" s="161"/>
      <c r="V312" s="161"/>
      <c r="W312" s="49"/>
      <c r="X312" s="161"/>
    </row>
    <row r="313" spans="1:24">
      <c r="A313"/>
      <c r="B313" s="33"/>
      <c r="C313" s="33"/>
      <c r="D313" s="71" t="s">
        <v>105</v>
      </c>
      <c r="E313" s="246" t="s">
        <v>109</v>
      </c>
      <c r="F313" s="95">
        <v>0</v>
      </c>
      <c r="G313" s="99">
        <v>13.09</v>
      </c>
      <c r="H313" s="104"/>
      <c r="I313" s="108">
        <v>0</v>
      </c>
      <c r="J313" s="146">
        <v>13.09</v>
      </c>
      <c r="K313" s="104"/>
      <c r="L313" s="144"/>
      <c r="M313" s="161"/>
      <c r="N313" s="161"/>
      <c r="O313" s="49"/>
      <c r="P313" s="161"/>
      <c r="Q313" s="125"/>
      <c r="R313" s="144"/>
      <c r="S313" s="232"/>
      <c r="T313" s="144"/>
      <c r="U313" s="161"/>
      <c r="V313" s="161"/>
      <c r="W313" s="49"/>
      <c r="X313" s="161"/>
    </row>
    <row r="314" spans="1:24">
      <c r="A314"/>
      <c r="B314" s="33"/>
      <c r="C314" s="33"/>
      <c r="D314" s="69" t="s">
        <v>156</v>
      </c>
      <c r="E314" s="81" t="s">
        <v>106</v>
      </c>
      <c r="F314" s="95">
        <v>1167601</v>
      </c>
      <c r="G314" s="99">
        <v>382285.19</v>
      </c>
      <c r="H314" s="104">
        <f t="shared" si="209"/>
        <v>0.32741081071359135</v>
      </c>
      <c r="I314" s="108">
        <v>1167601</v>
      </c>
      <c r="J314" s="146">
        <v>382285.19</v>
      </c>
      <c r="K314" s="104">
        <f t="shared" si="210"/>
        <v>0.32741081071359135</v>
      </c>
      <c r="L314" s="144">
        <v>382285.19</v>
      </c>
      <c r="M314" s="161"/>
      <c r="N314" s="161"/>
      <c r="O314" s="49"/>
      <c r="P314" s="161"/>
      <c r="Q314" s="125"/>
      <c r="R314" s="144"/>
      <c r="S314" s="232"/>
      <c r="T314" s="144"/>
      <c r="U314" s="161"/>
      <c r="V314" s="161"/>
      <c r="W314" s="49"/>
      <c r="X314" s="161"/>
    </row>
    <row r="315" spans="1:24">
      <c r="A315"/>
      <c r="B315" s="33"/>
      <c r="C315" s="33"/>
      <c r="D315" s="69" t="s">
        <v>161</v>
      </c>
      <c r="E315" s="81" t="s">
        <v>146</v>
      </c>
      <c r="F315" s="95">
        <v>422318</v>
      </c>
      <c r="G315" s="99">
        <v>247060</v>
      </c>
      <c r="H315" s="104">
        <f t="shared" si="209"/>
        <v>0.58500940049914996</v>
      </c>
      <c r="I315" s="108">
        <v>422318</v>
      </c>
      <c r="J315" s="146">
        <v>247060</v>
      </c>
      <c r="K315" s="104">
        <f t="shared" si="210"/>
        <v>0.58500940049914996</v>
      </c>
      <c r="L315" s="144"/>
      <c r="M315" s="161"/>
      <c r="N315" s="161">
        <v>247060</v>
      </c>
      <c r="O315" s="49"/>
      <c r="P315" s="161"/>
      <c r="Q315" s="125"/>
      <c r="R315" s="144"/>
      <c r="S315" s="232"/>
      <c r="T315" s="144"/>
      <c r="U315" s="161"/>
      <c r="V315" s="161"/>
      <c r="W315" s="49"/>
      <c r="X315" s="161"/>
    </row>
    <row r="316" spans="1:24">
      <c r="A316"/>
      <c r="B316" s="32"/>
      <c r="C316" s="32">
        <v>85510</v>
      </c>
      <c r="D316" s="66"/>
      <c r="E316" s="84" t="s">
        <v>189</v>
      </c>
      <c r="F316" s="94">
        <f t="shared" si="207"/>
        <v>536753</v>
      </c>
      <c r="G316" s="98">
        <f t="shared" si="208"/>
        <v>232523.69999999998</v>
      </c>
      <c r="H316" s="103">
        <f t="shared" si="209"/>
        <v>0.43320428577017733</v>
      </c>
      <c r="I316" s="110">
        <f>SUM(I317:I321)</f>
        <v>536753</v>
      </c>
      <c r="J316" s="143">
        <f>SUM(J317:J321)</f>
        <v>232523.69999999998</v>
      </c>
      <c r="K316" s="103">
        <f t="shared" si="210"/>
        <v>0.43320428577017733</v>
      </c>
      <c r="L316" s="143">
        <f t="shared" ref="L316:R316" si="220">SUM(L317:L321)</f>
        <v>0</v>
      </c>
      <c r="M316" s="165">
        <f t="shared" si="220"/>
        <v>0</v>
      </c>
      <c r="N316" s="165">
        <f t="shared" si="220"/>
        <v>0</v>
      </c>
      <c r="O316" s="52">
        <f t="shared" si="220"/>
        <v>0</v>
      </c>
      <c r="P316" s="165">
        <f t="shared" si="220"/>
        <v>0</v>
      </c>
      <c r="Q316" s="128">
        <f t="shared" si="220"/>
        <v>0</v>
      </c>
      <c r="R316" s="143">
        <f t="shared" si="220"/>
        <v>0</v>
      </c>
      <c r="S316" s="231"/>
      <c r="T316" s="143">
        <f>SUM(T317:T321)</f>
        <v>0</v>
      </c>
      <c r="U316" s="165">
        <f>SUM(U317:U321)</f>
        <v>0</v>
      </c>
      <c r="V316" s="165">
        <f>SUM(V317:V321)</f>
        <v>0</v>
      </c>
      <c r="W316" s="52">
        <f>SUM(W317:W321)</f>
        <v>0</v>
      </c>
      <c r="X316" s="165">
        <f>SUM(X317:X321)</f>
        <v>0</v>
      </c>
    </row>
    <row r="317" spans="1:24">
      <c r="A317"/>
      <c r="B317" s="33"/>
      <c r="C317" s="33"/>
      <c r="D317" s="71" t="s">
        <v>12</v>
      </c>
      <c r="E317" s="78" t="s">
        <v>13</v>
      </c>
      <c r="F317" s="95">
        <v>256568</v>
      </c>
      <c r="G317" s="99">
        <v>123896.15</v>
      </c>
      <c r="H317" s="104">
        <f t="shared" si="209"/>
        <v>0.48289790620810075</v>
      </c>
      <c r="I317" s="108">
        <v>256568</v>
      </c>
      <c r="J317" s="146">
        <v>123896.15</v>
      </c>
      <c r="K317" s="104">
        <f t="shared" si="210"/>
        <v>0.48289790620810075</v>
      </c>
      <c r="L317" s="144"/>
      <c r="M317" s="161"/>
      <c r="N317" s="161"/>
      <c r="O317" s="49"/>
      <c r="P317" s="161"/>
      <c r="Q317" s="125"/>
      <c r="R317" s="144"/>
      <c r="S317" s="232"/>
      <c r="T317" s="144"/>
      <c r="U317" s="161"/>
      <c r="V317" s="161"/>
      <c r="W317" s="49"/>
      <c r="X317" s="161"/>
    </row>
    <row r="318" spans="1:24">
      <c r="A318"/>
      <c r="B318" s="33"/>
      <c r="C318" s="33"/>
      <c r="D318" s="71" t="s">
        <v>52</v>
      </c>
      <c r="E318" s="81" t="s">
        <v>53</v>
      </c>
      <c r="F318" s="95">
        <v>255715</v>
      </c>
      <c r="G318" s="99">
        <v>103670.1</v>
      </c>
      <c r="H318" s="104">
        <f t="shared" si="209"/>
        <v>0.40541266644506579</v>
      </c>
      <c r="I318" s="108">
        <v>255715</v>
      </c>
      <c r="J318" s="146">
        <v>103670.1</v>
      </c>
      <c r="K318" s="104">
        <f t="shared" si="210"/>
        <v>0.40541266644506579</v>
      </c>
      <c r="L318" s="144"/>
      <c r="M318" s="161"/>
      <c r="N318" s="161"/>
      <c r="O318" s="49"/>
      <c r="P318" s="161"/>
      <c r="Q318" s="125"/>
      <c r="R318" s="144"/>
      <c r="S318" s="232"/>
      <c r="T318" s="144"/>
      <c r="U318" s="161"/>
      <c r="V318" s="161"/>
      <c r="W318" s="49"/>
      <c r="X318" s="161"/>
    </row>
    <row r="319" spans="1:24">
      <c r="A319"/>
      <c r="B319" s="33"/>
      <c r="C319" s="33"/>
      <c r="D319" s="71" t="s">
        <v>29</v>
      </c>
      <c r="E319" s="81" t="s">
        <v>162</v>
      </c>
      <c r="F319" s="95">
        <v>0</v>
      </c>
      <c r="G319" s="99">
        <v>140.36000000000001</v>
      </c>
      <c r="H319" s="104"/>
      <c r="I319" s="108">
        <v>0</v>
      </c>
      <c r="J319" s="146">
        <v>140.36000000000001</v>
      </c>
      <c r="K319" s="104"/>
      <c r="L319" s="144"/>
      <c r="M319" s="161"/>
      <c r="N319" s="161"/>
      <c r="O319" s="49"/>
      <c r="P319" s="161"/>
      <c r="Q319" s="125"/>
      <c r="R319" s="144"/>
      <c r="S319" s="232"/>
      <c r="T319" s="144"/>
      <c r="U319" s="161"/>
      <c r="V319" s="161"/>
      <c r="W319" s="49"/>
      <c r="X319" s="161"/>
    </row>
    <row r="320" spans="1:24">
      <c r="A320"/>
      <c r="B320" s="33"/>
      <c r="C320" s="33"/>
      <c r="D320" s="71" t="s">
        <v>16</v>
      </c>
      <c r="E320" s="81" t="s">
        <v>166</v>
      </c>
      <c r="F320" s="95">
        <v>24470</v>
      </c>
      <c r="G320" s="99">
        <v>2200</v>
      </c>
      <c r="H320" s="104">
        <f t="shared" si="209"/>
        <v>8.990600735594606E-2</v>
      </c>
      <c r="I320" s="108">
        <v>24470</v>
      </c>
      <c r="J320" s="146">
        <v>2200</v>
      </c>
      <c r="K320" s="104">
        <f t="shared" si="210"/>
        <v>8.990600735594606E-2</v>
      </c>
      <c r="L320" s="144"/>
      <c r="M320" s="161"/>
      <c r="N320" s="161"/>
      <c r="O320" s="49"/>
      <c r="P320" s="161"/>
      <c r="Q320" s="125"/>
      <c r="R320" s="144"/>
      <c r="S320" s="232"/>
      <c r="T320" s="144"/>
      <c r="U320" s="161"/>
      <c r="V320" s="161"/>
      <c r="W320" s="49"/>
      <c r="X320" s="161"/>
    </row>
    <row r="321" spans="1:58">
      <c r="A321"/>
      <c r="B321" s="33"/>
      <c r="C321" s="33"/>
      <c r="D321" s="69" t="s">
        <v>7</v>
      </c>
      <c r="E321" s="78" t="s">
        <v>8</v>
      </c>
      <c r="F321" s="95">
        <v>0</v>
      </c>
      <c r="G321" s="99">
        <v>2617.09</v>
      </c>
      <c r="H321" s="104"/>
      <c r="I321" s="108">
        <v>0</v>
      </c>
      <c r="J321" s="146">
        <v>2617.09</v>
      </c>
      <c r="K321" s="104"/>
      <c r="L321" s="144"/>
      <c r="M321" s="161"/>
      <c r="N321" s="161"/>
      <c r="O321" s="49"/>
      <c r="P321" s="161"/>
      <c r="Q321" s="125"/>
      <c r="R321" s="144"/>
      <c r="S321" s="232"/>
      <c r="T321" s="144"/>
      <c r="U321" s="161"/>
      <c r="V321" s="161"/>
      <c r="W321" s="49"/>
      <c r="X321" s="161"/>
    </row>
    <row r="322" spans="1:58" s="5" customFormat="1">
      <c r="A322" s="9"/>
      <c r="B322" s="35">
        <v>900</v>
      </c>
      <c r="C322" s="35"/>
      <c r="D322" s="70"/>
      <c r="E322" s="80" t="s">
        <v>82</v>
      </c>
      <c r="F322" s="96">
        <f t="shared" si="200"/>
        <v>128000</v>
      </c>
      <c r="G322" s="100">
        <f t="shared" si="201"/>
        <v>202925.73</v>
      </c>
      <c r="H322" s="105">
        <f t="shared" si="188"/>
        <v>1.5853572656250001</v>
      </c>
      <c r="I322" s="109">
        <f>SUM(I323+I325)</f>
        <v>128000</v>
      </c>
      <c r="J322" s="142">
        <f>SUM(J323+J325)</f>
        <v>202925.73</v>
      </c>
      <c r="K322" s="105">
        <f t="shared" si="196"/>
        <v>1.5853572656250001</v>
      </c>
      <c r="L322" s="142">
        <f>SUM(L323+L325)</f>
        <v>0</v>
      </c>
      <c r="M322" s="163">
        <f t="shared" ref="M322:X322" si="221">SUM(M323)</f>
        <v>202925.73</v>
      </c>
      <c r="N322" s="163">
        <f t="shared" si="221"/>
        <v>0</v>
      </c>
      <c r="O322" s="51">
        <f t="shared" si="221"/>
        <v>0</v>
      </c>
      <c r="P322" s="163">
        <f t="shared" si="221"/>
        <v>0</v>
      </c>
      <c r="Q322" s="127">
        <f>SUM(Q323+Q325)</f>
        <v>0</v>
      </c>
      <c r="R322" s="142">
        <f>SUM(R323+R325)</f>
        <v>0</v>
      </c>
      <c r="S322" s="233" t="e">
        <f t="shared" si="198"/>
        <v>#DIV/0!</v>
      </c>
      <c r="T322" s="142">
        <f>SUM(T323+T325)</f>
        <v>0</v>
      </c>
      <c r="U322" s="163">
        <f t="shared" si="221"/>
        <v>0</v>
      </c>
      <c r="V322" s="163">
        <f t="shared" si="221"/>
        <v>0</v>
      </c>
      <c r="W322" s="51">
        <f t="shared" si="221"/>
        <v>0</v>
      </c>
      <c r="X322" s="163">
        <f t="shared" si="221"/>
        <v>0</v>
      </c>
      <c r="Y322" s="323"/>
      <c r="Z322" s="323"/>
      <c r="AA322" s="323"/>
      <c r="AB322" s="323"/>
      <c r="AC322" s="323"/>
      <c r="AD322" s="323"/>
      <c r="AE322" s="323"/>
      <c r="AF322" s="323"/>
      <c r="AG322" s="323"/>
      <c r="AH322" s="323"/>
      <c r="AI322" s="323"/>
      <c r="AJ322" s="323"/>
      <c r="AK322" s="323"/>
      <c r="AL322" s="323"/>
      <c r="AM322" s="323"/>
      <c r="AN322" s="323"/>
      <c r="AO322" s="323"/>
      <c r="AP322" s="323"/>
      <c r="AQ322" s="323"/>
      <c r="AR322" s="323"/>
      <c r="AS322" s="323"/>
      <c r="AT322" s="323"/>
      <c r="AU322" s="323"/>
      <c r="AV322" s="323"/>
      <c r="AW322" s="323"/>
      <c r="AX322" s="323"/>
      <c r="AY322" s="323"/>
      <c r="AZ322" s="323"/>
      <c r="BA322" s="323"/>
      <c r="BB322" s="323"/>
      <c r="BC322" s="323"/>
      <c r="BD322" s="323"/>
      <c r="BE322" s="323"/>
      <c r="BF322" s="323"/>
    </row>
    <row r="323" spans="1:58" s="6" customFormat="1">
      <c r="A323" s="224"/>
      <c r="B323" s="32"/>
      <c r="C323" s="32">
        <v>90019</v>
      </c>
      <c r="D323" s="66"/>
      <c r="E323" s="77" t="s">
        <v>83</v>
      </c>
      <c r="F323" s="94">
        <f t="shared" si="200"/>
        <v>128000</v>
      </c>
      <c r="G323" s="98">
        <f t="shared" si="201"/>
        <v>202925.73</v>
      </c>
      <c r="H323" s="103">
        <f t="shared" si="188"/>
        <v>1.5853572656250001</v>
      </c>
      <c r="I323" s="110">
        <f>SUM(I324:I324)</f>
        <v>128000</v>
      </c>
      <c r="J323" s="143">
        <f>SUM(J324:J324)</f>
        <v>202925.73</v>
      </c>
      <c r="K323" s="103">
        <f t="shared" si="196"/>
        <v>1.5853572656250001</v>
      </c>
      <c r="L323" s="143">
        <f t="shared" ref="L323:R323" si="222">SUM(L324:L324)</f>
        <v>0</v>
      </c>
      <c r="M323" s="165">
        <f t="shared" si="222"/>
        <v>202925.73</v>
      </c>
      <c r="N323" s="165">
        <f t="shared" si="222"/>
        <v>0</v>
      </c>
      <c r="O323" s="52">
        <f t="shared" si="222"/>
        <v>0</v>
      </c>
      <c r="P323" s="165">
        <f t="shared" si="222"/>
        <v>0</v>
      </c>
      <c r="Q323" s="128">
        <f t="shared" si="222"/>
        <v>0</v>
      </c>
      <c r="R323" s="143">
        <f t="shared" si="222"/>
        <v>0</v>
      </c>
      <c r="S323" s="231"/>
      <c r="T323" s="143">
        <f>SUM(T324:T324)</f>
        <v>0</v>
      </c>
      <c r="U323" s="165">
        <f>SUM(U324:U324)</f>
        <v>0</v>
      </c>
      <c r="V323" s="165">
        <f>SUM(V324:V324)</f>
        <v>0</v>
      </c>
      <c r="W323" s="52">
        <f>SUM(W324:W324)</f>
        <v>0</v>
      </c>
      <c r="X323" s="165">
        <f>SUM(X324:X324)</f>
        <v>0</v>
      </c>
      <c r="Y323" s="324"/>
      <c r="Z323" s="324"/>
      <c r="AA323" s="324"/>
      <c r="AB323" s="324"/>
      <c r="AC323" s="324"/>
      <c r="AD323" s="324"/>
      <c r="AE323" s="324"/>
      <c r="AF323" s="324"/>
      <c r="AG323" s="324"/>
      <c r="AH323" s="324"/>
      <c r="AI323" s="324"/>
      <c r="AJ323" s="324"/>
      <c r="AK323" s="324"/>
      <c r="AL323" s="324"/>
      <c r="AM323" s="324"/>
      <c r="AN323" s="324"/>
      <c r="AO323" s="324"/>
      <c r="AP323" s="324"/>
      <c r="AQ323" s="324"/>
      <c r="AR323" s="324"/>
      <c r="AS323" s="324"/>
      <c r="AT323" s="324"/>
      <c r="AU323" s="324"/>
      <c r="AV323" s="324"/>
      <c r="AW323" s="324"/>
      <c r="AX323" s="324"/>
      <c r="AY323" s="324"/>
      <c r="AZ323" s="324"/>
      <c r="BA323" s="324"/>
      <c r="BB323" s="324"/>
      <c r="BC323" s="324"/>
      <c r="BD323" s="324"/>
      <c r="BE323" s="324"/>
      <c r="BF323" s="324"/>
    </row>
    <row r="324" spans="1:58">
      <c r="B324" s="33"/>
      <c r="C324" s="33"/>
      <c r="D324" s="71" t="s">
        <v>12</v>
      </c>
      <c r="E324" s="78" t="s">
        <v>13</v>
      </c>
      <c r="F324" s="95">
        <v>128000</v>
      </c>
      <c r="G324" s="99">
        <v>202925.73</v>
      </c>
      <c r="H324" s="104">
        <f t="shared" si="188"/>
        <v>1.5853572656250001</v>
      </c>
      <c r="I324" s="111">
        <v>128000</v>
      </c>
      <c r="J324" s="144">
        <v>202925.73</v>
      </c>
      <c r="K324" s="104">
        <f t="shared" si="196"/>
        <v>1.5853572656250001</v>
      </c>
      <c r="L324" s="144"/>
      <c r="M324" s="161">
        <v>202925.73</v>
      </c>
      <c r="N324" s="161"/>
      <c r="O324" s="49"/>
      <c r="P324" s="161"/>
      <c r="Q324" s="125"/>
      <c r="R324" s="144"/>
      <c r="S324" s="232"/>
      <c r="T324" s="144"/>
      <c r="U324" s="161"/>
      <c r="V324" s="161"/>
      <c r="W324" s="49"/>
      <c r="X324" s="161"/>
    </row>
    <row r="325" spans="1:58" hidden="1">
      <c r="B325" s="36"/>
      <c r="C325" s="36">
        <v>90095</v>
      </c>
      <c r="D325" s="72"/>
      <c r="E325" s="82" t="s">
        <v>64</v>
      </c>
      <c r="F325" s="94">
        <f>SUM(I325+Q325)</f>
        <v>0</v>
      </c>
      <c r="G325" s="98">
        <f>SUM(J325+R325)</f>
        <v>0</v>
      </c>
      <c r="H325" s="103" t="e">
        <f>SUM(G325/F325)</f>
        <v>#DIV/0!</v>
      </c>
      <c r="I325" s="94">
        <f>SUM(I326:I330)</f>
        <v>0</v>
      </c>
      <c r="J325" s="98">
        <f>SUM(J326:J330)</f>
        <v>0</v>
      </c>
      <c r="K325" s="103"/>
      <c r="L325" s="98">
        <f t="shared" ref="L325:R325" si="223">SUM(L326:L330)</f>
        <v>0</v>
      </c>
      <c r="M325" s="168">
        <f t="shared" si="223"/>
        <v>0</v>
      </c>
      <c r="N325" s="168">
        <f t="shared" si="223"/>
        <v>0</v>
      </c>
      <c r="O325" s="55">
        <f t="shared" si="223"/>
        <v>0</v>
      </c>
      <c r="P325" s="168">
        <f t="shared" si="223"/>
        <v>0</v>
      </c>
      <c r="Q325" s="133">
        <f t="shared" si="223"/>
        <v>0</v>
      </c>
      <c r="R325" s="98">
        <f t="shared" si="223"/>
        <v>0</v>
      </c>
      <c r="S325" s="231" t="e">
        <f t="shared" si="198"/>
        <v>#DIV/0!</v>
      </c>
      <c r="T325" s="98">
        <f>SUM(T326:T330)</f>
        <v>0</v>
      </c>
      <c r="U325" s="168">
        <f>SUM(U326:U330)</f>
        <v>0</v>
      </c>
      <c r="V325" s="168">
        <f>SUM(V326:V330)</f>
        <v>0</v>
      </c>
      <c r="W325" s="55">
        <f>SUM(W326:W330)</f>
        <v>0</v>
      </c>
      <c r="X325" s="168">
        <f>SUM(X326:X330)</f>
        <v>0</v>
      </c>
    </row>
    <row r="326" spans="1:58" hidden="1">
      <c r="B326" s="33"/>
      <c r="C326" s="33"/>
      <c r="D326" s="69" t="s">
        <v>55</v>
      </c>
      <c r="E326" s="78" t="s">
        <v>106</v>
      </c>
      <c r="F326" s="95">
        <f t="shared" ref="F326:F332" si="224">SUM(I326+Q326)</f>
        <v>0</v>
      </c>
      <c r="G326" s="99">
        <f t="shared" ref="G326:G329" si="225">SUM(J326+R326)</f>
        <v>0</v>
      </c>
      <c r="H326" s="104" t="e">
        <f t="shared" ref="H326:H333" si="226">SUM(G326/F326)</f>
        <v>#DIV/0!</v>
      </c>
      <c r="I326" s="111"/>
      <c r="J326" s="144"/>
      <c r="K326" s="104" t="e">
        <f>SUM(J326/I326)</f>
        <v>#DIV/0!</v>
      </c>
      <c r="L326" s="144"/>
      <c r="M326" s="161"/>
      <c r="N326" s="161"/>
      <c r="O326" s="49"/>
      <c r="P326" s="161"/>
      <c r="Q326" s="125"/>
      <c r="R326" s="144"/>
      <c r="S326" s="232"/>
      <c r="T326" s="144"/>
      <c r="U326" s="161"/>
      <c r="V326" s="161"/>
      <c r="W326" s="49"/>
      <c r="X326" s="161"/>
    </row>
    <row r="327" spans="1:58" hidden="1">
      <c r="B327" s="33"/>
      <c r="C327" s="33"/>
      <c r="D327" s="69" t="s">
        <v>156</v>
      </c>
      <c r="E327" s="78" t="s">
        <v>106</v>
      </c>
      <c r="F327" s="95">
        <f t="shared" si="224"/>
        <v>0</v>
      </c>
      <c r="G327" s="99">
        <f t="shared" si="225"/>
        <v>0</v>
      </c>
      <c r="H327" s="104" t="e">
        <f t="shared" si="226"/>
        <v>#DIV/0!</v>
      </c>
      <c r="I327" s="111"/>
      <c r="J327" s="144"/>
      <c r="K327" s="104" t="e">
        <f>SUM(J327/I327)</f>
        <v>#DIV/0!</v>
      </c>
      <c r="L327" s="144"/>
      <c r="M327" s="161"/>
      <c r="N327" s="161"/>
      <c r="O327" s="49"/>
      <c r="P327" s="161"/>
      <c r="Q327" s="125"/>
      <c r="R327" s="144"/>
      <c r="S327" s="232"/>
      <c r="T327" s="144"/>
      <c r="U327" s="161"/>
      <c r="V327" s="161"/>
      <c r="W327" s="49"/>
      <c r="X327" s="161"/>
    </row>
    <row r="328" spans="1:58" hidden="1">
      <c r="B328" s="33"/>
      <c r="C328" s="33"/>
      <c r="D328" s="69" t="s">
        <v>25</v>
      </c>
      <c r="E328" s="78" t="s">
        <v>190</v>
      </c>
      <c r="F328" s="95">
        <f t="shared" si="224"/>
        <v>0</v>
      </c>
      <c r="G328" s="99">
        <f t="shared" si="225"/>
        <v>0</v>
      </c>
      <c r="H328" s="104" t="e">
        <f t="shared" si="226"/>
        <v>#DIV/0!</v>
      </c>
      <c r="I328" s="111"/>
      <c r="J328" s="144"/>
      <c r="K328" s="104"/>
      <c r="L328" s="144"/>
      <c r="M328" s="161"/>
      <c r="N328" s="161"/>
      <c r="O328" s="49"/>
      <c r="P328" s="161"/>
      <c r="Q328" s="125"/>
      <c r="R328" s="144"/>
      <c r="S328" s="232"/>
      <c r="T328" s="144"/>
      <c r="U328" s="161"/>
      <c r="V328" s="161"/>
      <c r="W328" s="49"/>
      <c r="X328" s="161"/>
    </row>
    <row r="329" spans="1:58" hidden="1">
      <c r="B329" s="33"/>
      <c r="C329" s="33"/>
      <c r="D329" s="69" t="s">
        <v>18</v>
      </c>
      <c r="E329" s="81" t="s">
        <v>106</v>
      </c>
      <c r="F329" s="95">
        <f t="shared" si="224"/>
        <v>0</v>
      </c>
      <c r="G329" s="99">
        <f t="shared" si="225"/>
        <v>0</v>
      </c>
      <c r="H329" s="104" t="e">
        <f t="shared" si="226"/>
        <v>#DIV/0!</v>
      </c>
      <c r="I329" s="111"/>
      <c r="J329" s="144"/>
      <c r="K329" s="104"/>
      <c r="L329" s="144"/>
      <c r="M329" s="161"/>
      <c r="N329" s="161"/>
      <c r="O329" s="49"/>
      <c r="P329" s="161"/>
      <c r="Q329" s="125"/>
      <c r="R329" s="144"/>
      <c r="S329" s="232" t="e">
        <f>SUM(R329/Q329)</f>
        <v>#DIV/0!</v>
      </c>
      <c r="T329" s="144"/>
      <c r="U329" s="161"/>
      <c r="V329" s="161"/>
      <c r="W329" s="49"/>
      <c r="X329" s="161"/>
    </row>
    <row r="330" spans="1:58" hidden="1">
      <c r="B330" s="33"/>
      <c r="C330" s="33"/>
      <c r="D330" s="69" t="s">
        <v>160</v>
      </c>
      <c r="E330" s="81" t="s">
        <v>106</v>
      </c>
      <c r="F330" s="95"/>
      <c r="G330" s="99"/>
      <c r="H330" s="104" t="e">
        <f t="shared" si="226"/>
        <v>#DIV/0!</v>
      </c>
      <c r="I330" s="111"/>
      <c r="J330" s="144"/>
      <c r="K330" s="104"/>
      <c r="L330" s="144"/>
      <c r="M330" s="161"/>
      <c r="N330" s="161"/>
      <c r="O330" s="49"/>
      <c r="P330" s="161"/>
      <c r="Q330" s="125"/>
      <c r="R330" s="144"/>
      <c r="S330" s="232"/>
      <c r="T330" s="144"/>
      <c r="U330" s="161"/>
      <c r="V330" s="161"/>
      <c r="W330" s="49"/>
      <c r="X330" s="161"/>
    </row>
    <row r="331" spans="1:58" hidden="1">
      <c r="B331" s="35">
        <v>921</v>
      </c>
      <c r="C331" s="35"/>
      <c r="D331" s="70"/>
      <c r="E331" s="80" t="s">
        <v>208</v>
      </c>
      <c r="F331" s="96">
        <f t="shared" si="224"/>
        <v>0</v>
      </c>
      <c r="G331" s="100">
        <f t="shared" ref="G331:G332" si="227">SUM(J331+R331)</f>
        <v>0</v>
      </c>
      <c r="H331" s="105" t="e">
        <f t="shared" si="226"/>
        <v>#DIV/0!</v>
      </c>
      <c r="I331" s="109">
        <f>SUM(I332+I334)</f>
        <v>0</v>
      </c>
      <c r="J331" s="142">
        <f>SUM(J332+J334)</f>
        <v>0</v>
      </c>
      <c r="K331" s="105" t="e">
        <f t="shared" ref="K331:K333" si="228">SUM(J331/I331)</f>
        <v>#DIV/0!</v>
      </c>
      <c r="L331" s="142">
        <f>SUM(L332+L334)</f>
        <v>0</v>
      </c>
      <c r="M331" s="163">
        <f t="shared" ref="M331:X331" si="229">SUM(M332)</f>
        <v>0</v>
      </c>
      <c r="N331" s="163">
        <f t="shared" si="229"/>
        <v>0</v>
      </c>
      <c r="O331" s="51">
        <f t="shared" si="229"/>
        <v>0</v>
      </c>
      <c r="P331" s="163">
        <f t="shared" si="229"/>
        <v>0</v>
      </c>
      <c r="Q331" s="127">
        <f>SUM(Q332+Q334)</f>
        <v>0</v>
      </c>
      <c r="R331" s="142">
        <f>SUM(R332+R334)</f>
        <v>0</v>
      </c>
      <c r="S331" s="233" t="e">
        <f t="shared" ref="S331" si="230">SUM(R331/Q331)</f>
        <v>#DIV/0!</v>
      </c>
      <c r="T331" s="142">
        <f>SUM(T332+T334)</f>
        <v>0</v>
      </c>
      <c r="U331" s="163">
        <f t="shared" si="229"/>
        <v>0</v>
      </c>
      <c r="V331" s="163">
        <f t="shared" si="229"/>
        <v>0</v>
      </c>
      <c r="W331" s="51">
        <f t="shared" si="229"/>
        <v>0</v>
      </c>
      <c r="X331" s="163">
        <f t="shared" si="229"/>
        <v>0</v>
      </c>
    </row>
    <row r="332" spans="1:58" hidden="1">
      <c r="B332" s="32"/>
      <c r="C332" s="32">
        <v>92195</v>
      </c>
      <c r="D332" s="66"/>
      <c r="E332" s="77" t="s">
        <v>64</v>
      </c>
      <c r="F332" s="94">
        <f t="shared" si="224"/>
        <v>0</v>
      </c>
      <c r="G332" s="98">
        <f t="shared" si="227"/>
        <v>0</v>
      </c>
      <c r="H332" s="103" t="e">
        <f t="shared" si="226"/>
        <v>#DIV/0!</v>
      </c>
      <c r="I332" s="110">
        <f>SUM(I333:I333)</f>
        <v>0</v>
      </c>
      <c r="J332" s="143">
        <f>SUM(J333:J333)</f>
        <v>0</v>
      </c>
      <c r="K332" s="103" t="e">
        <f t="shared" si="228"/>
        <v>#DIV/0!</v>
      </c>
      <c r="L332" s="143">
        <f t="shared" ref="L332:R332" si="231">SUM(L333:L333)</f>
        <v>0</v>
      </c>
      <c r="M332" s="165">
        <f t="shared" si="231"/>
        <v>0</v>
      </c>
      <c r="N332" s="165">
        <f t="shared" si="231"/>
        <v>0</v>
      </c>
      <c r="O332" s="52">
        <f t="shared" si="231"/>
        <v>0</v>
      </c>
      <c r="P332" s="165">
        <f t="shared" si="231"/>
        <v>0</v>
      </c>
      <c r="Q332" s="128">
        <f t="shared" si="231"/>
        <v>0</v>
      </c>
      <c r="R332" s="143">
        <f t="shared" si="231"/>
        <v>0</v>
      </c>
      <c r="S332" s="231"/>
      <c r="T332" s="143">
        <f>SUM(T333:T333)</f>
        <v>0</v>
      </c>
      <c r="U332" s="165">
        <f>SUM(U333:U333)</f>
        <v>0</v>
      </c>
      <c r="V332" s="165">
        <f>SUM(V333:V333)</f>
        <v>0</v>
      </c>
      <c r="W332" s="52">
        <f>SUM(W333:W333)</f>
        <v>0</v>
      </c>
      <c r="X332" s="165">
        <f>SUM(X333:X333)</f>
        <v>0</v>
      </c>
    </row>
    <row r="333" spans="1:58" hidden="1">
      <c r="B333" s="33"/>
      <c r="C333" s="33"/>
      <c r="D333" s="71" t="s">
        <v>16</v>
      </c>
      <c r="E333" s="81" t="s">
        <v>166</v>
      </c>
      <c r="F333" s="95"/>
      <c r="G333" s="99"/>
      <c r="H333" s="104" t="e">
        <f t="shared" si="226"/>
        <v>#DIV/0!</v>
      </c>
      <c r="I333" s="111"/>
      <c r="J333" s="144"/>
      <c r="K333" s="104" t="e">
        <f t="shared" si="228"/>
        <v>#DIV/0!</v>
      </c>
      <c r="L333" s="144"/>
      <c r="M333" s="161"/>
      <c r="N333" s="161"/>
      <c r="O333" s="49"/>
      <c r="P333" s="161"/>
      <c r="Q333" s="125"/>
      <c r="R333" s="144"/>
      <c r="S333" s="232"/>
      <c r="T333" s="144"/>
      <c r="U333" s="161"/>
      <c r="V333" s="161"/>
      <c r="W333" s="49"/>
      <c r="X333" s="161"/>
    </row>
    <row r="334" spans="1:58" hidden="1">
      <c r="B334" s="37">
        <v>926</v>
      </c>
      <c r="C334" s="37"/>
      <c r="D334" s="73"/>
      <c r="E334" s="91" t="s">
        <v>125</v>
      </c>
      <c r="F334" s="96">
        <f t="shared" si="200"/>
        <v>0</v>
      </c>
      <c r="G334" s="100">
        <f t="shared" si="201"/>
        <v>0</v>
      </c>
      <c r="H334" s="105" t="e">
        <f t="shared" si="188"/>
        <v>#DIV/0!</v>
      </c>
      <c r="I334" s="122">
        <f>SUM(I335)</f>
        <v>0</v>
      </c>
      <c r="J334" s="157">
        <f t="shared" ref="J334:X334" si="232">SUM(J335)</f>
        <v>0</v>
      </c>
      <c r="K334" s="105"/>
      <c r="L334" s="157">
        <f t="shared" si="232"/>
        <v>0</v>
      </c>
      <c r="M334" s="177">
        <f t="shared" si="232"/>
        <v>0</v>
      </c>
      <c r="N334" s="177">
        <f t="shared" si="232"/>
        <v>0</v>
      </c>
      <c r="O334" s="61">
        <f t="shared" si="232"/>
        <v>0</v>
      </c>
      <c r="P334" s="177">
        <f t="shared" si="232"/>
        <v>0</v>
      </c>
      <c r="Q334" s="139">
        <f t="shared" si="232"/>
        <v>0</v>
      </c>
      <c r="R334" s="157">
        <f t="shared" si="232"/>
        <v>0</v>
      </c>
      <c r="S334" s="233" t="e">
        <f t="shared" si="198"/>
        <v>#DIV/0!</v>
      </c>
      <c r="T334" s="157">
        <f t="shared" si="232"/>
        <v>0</v>
      </c>
      <c r="U334" s="177">
        <f t="shared" si="232"/>
        <v>0</v>
      </c>
      <c r="V334" s="177">
        <f t="shared" si="232"/>
        <v>0</v>
      </c>
      <c r="W334" s="61">
        <f t="shared" si="232"/>
        <v>0</v>
      </c>
      <c r="X334" s="177">
        <f t="shared" si="232"/>
        <v>0</v>
      </c>
    </row>
    <row r="335" spans="1:58" hidden="1">
      <c r="B335" s="36"/>
      <c r="C335" s="36">
        <v>92695</v>
      </c>
      <c r="D335" s="72"/>
      <c r="E335" s="82" t="s">
        <v>64</v>
      </c>
      <c r="F335" s="94">
        <f>SUM(F336:F336)</f>
        <v>0</v>
      </c>
      <c r="G335" s="98">
        <f>SUM(G336:G336)</f>
        <v>0</v>
      </c>
      <c r="H335" s="103" t="e">
        <f>SUM(H336:H336)</f>
        <v>#DIV/0!</v>
      </c>
      <c r="I335" s="94">
        <f>SUM(I336:I336)</f>
        <v>0</v>
      </c>
      <c r="J335" s="98">
        <f>SUM(J336:J336)</f>
        <v>0</v>
      </c>
      <c r="K335" s="103"/>
      <c r="L335" s="98">
        <f t="shared" ref="L335:R335" si="233">SUM(L336:L336)</f>
        <v>0</v>
      </c>
      <c r="M335" s="168">
        <f t="shared" si="233"/>
        <v>0</v>
      </c>
      <c r="N335" s="168">
        <f t="shared" si="233"/>
        <v>0</v>
      </c>
      <c r="O335" s="55">
        <f t="shared" si="233"/>
        <v>0</v>
      </c>
      <c r="P335" s="168">
        <f t="shared" si="233"/>
        <v>0</v>
      </c>
      <c r="Q335" s="133">
        <f t="shared" si="233"/>
        <v>0</v>
      </c>
      <c r="R335" s="98">
        <f t="shared" si="233"/>
        <v>0</v>
      </c>
      <c r="S335" s="231" t="e">
        <f t="shared" si="198"/>
        <v>#DIV/0!</v>
      </c>
      <c r="T335" s="98">
        <f>SUM(T336:T336)</f>
        <v>0</v>
      </c>
      <c r="U335" s="168">
        <f>SUM(U336:U336)</f>
        <v>0</v>
      </c>
      <c r="V335" s="168">
        <f>SUM(V336:V336)</f>
        <v>0</v>
      </c>
      <c r="W335" s="55">
        <f>SUM(W336:W336)</f>
        <v>0</v>
      </c>
      <c r="X335" s="168">
        <f>SUM(X336:X336)</f>
        <v>0</v>
      </c>
    </row>
    <row r="336" spans="1:58" hidden="1">
      <c r="B336" s="33"/>
      <c r="C336" s="33"/>
      <c r="D336" s="69" t="s">
        <v>102</v>
      </c>
      <c r="E336" s="81" t="s">
        <v>107</v>
      </c>
      <c r="F336" s="95"/>
      <c r="G336" s="99"/>
      <c r="H336" s="104" t="e">
        <f t="shared" si="188"/>
        <v>#DIV/0!</v>
      </c>
      <c r="I336" s="111">
        <v>0</v>
      </c>
      <c r="J336" s="144"/>
      <c r="K336" s="104"/>
      <c r="L336" s="144"/>
      <c r="M336" s="161"/>
      <c r="N336" s="161"/>
      <c r="O336" s="49"/>
      <c r="P336" s="161"/>
      <c r="Q336" s="125"/>
      <c r="R336" s="144"/>
      <c r="S336" s="232" t="e">
        <f t="shared" si="198"/>
        <v>#DIV/0!</v>
      </c>
      <c r="T336" s="144"/>
      <c r="U336" s="161"/>
      <c r="V336" s="161"/>
      <c r="W336" s="49"/>
      <c r="X336" s="161"/>
    </row>
    <row r="337" spans="1:24" ht="15" customHeight="1" thickBot="1">
      <c r="B337" s="179"/>
      <c r="C337" s="179"/>
      <c r="D337" s="179"/>
      <c r="E337" s="180" t="s">
        <v>84</v>
      </c>
      <c r="F337" s="181">
        <f>SUM(I337+Q337)</f>
        <v>111642240.5</v>
      </c>
      <c r="G337" s="181">
        <f>SUM(J337+R337)</f>
        <v>56484674.810000002</v>
      </c>
      <c r="H337" s="182">
        <f t="shared" si="188"/>
        <v>0.50594357975107107</v>
      </c>
      <c r="I337" s="181">
        <f>SUM(I334+I322+I91+I285+I263+I216+I206+I140+I126+I118+I99+I76+I61+I94+I49+I20+I17+I13+I8+I115+I306+I43+I331)</f>
        <v>85243928.5</v>
      </c>
      <c r="J337" s="181">
        <f>SUM(J334+J322+J91+J285+J263+J216+J206+J140+J126+J118+J99+J76+J61+J94+J49+J20+J17+J13+J8+J115+J306+J43+J331)</f>
        <v>46753193.570000008</v>
      </c>
      <c r="K337" s="191">
        <f>SUM(J337/I337)</f>
        <v>0.54846361955268175</v>
      </c>
      <c r="L337" s="181">
        <f>SUM(L334+L322+L285+L263+L216+L206+L140+L126+L118+L115+L91+L94+L99+L76+L61+L49+L20+L17+L13+L8+L306+L43+L331)</f>
        <v>2249169.33</v>
      </c>
      <c r="M337" s="181">
        <f>SUM(M334+M322+M285+M263+M216+M206+M140+M126+M118+M115+M91+M94+M99+M76+M61+M49+M20+M17+M13+M8+M306+M43+M331)</f>
        <v>202925.73</v>
      </c>
      <c r="N337" s="181">
        <f>SUM(N334+N322+N285+N263+N216+N206+N140+N126+N118+N115+N91+N94+N99+N76+N61+N49+N20+N17+N13+N8+N306+N43+N331)</f>
        <v>5961905.2699999996</v>
      </c>
      <c r="O337" s="181">
        <f>SUM(O334+O322+O285+O263+O216+O206+O140+O126+O118+O115+O91+O94+O99+O76+O61+O49+O20+O17+O13+O8+O306+O43+O331)</f>
        <v>186627</v>
      </c>
      <c r="P337" s="181">
        <f>SUM(P334+P322+P285+P263+P216+P206+P140+P126+P118+P115+P91+P94+P99+P76+P61+P49+P20+P17+P13+P8+P306+P43+P331)</f>
        <v>0</v>
      </c>
      <c r="Q337" s="181">
        <f>SUM(Q334+Q322+Q285+Q263+Q216+Q206+Q140+Q126+Q118+Q99+Q76+Q61+Q49+Q115+Q20+Q17+Q13+Q8+Q306+Q43)</f>
        <v>26398312</v>
      </c>
      <c r="R337" s="181">
        <f>SUM(R334+R322+R285+R263+R216+R206+R140+R126+R118+R99+R76+R61+R49+R20+R17+R13+R8+R306+R43)</f>
        <v>9731481.2399999984</v>
      </c>
      <c r="S337" s="238">
        <f t="shared" si="198"/>
        <v>0.36864028427272161</v>
      </c>
      <c r="T337" s="181">
        <f>SUM(T334+T322+T285+T263+T216+T206+T140+T126+T118+T99+T76+T61+T49+T20+T17+T13+T306+T43+T8)</f>
        <v>9397845.5999999996</v>
      </c>
      <c r="U337" s="181">
        <f>SUM(U334+U322+U285+U263+U216+U206+U140+U126+U118+U99+U76+U61+U49+U20+U17+U13+U306+U43+U8)</f>
        <v>0</v>
      </c>
      <c r="V337" s="181">
        <f>SUM(V334+V322+V285+V263+V216+V206+V140+V126+V118+V99+V76+V61+V49+V20+V17+V13+V306+V43+V8)</f>
        <v>0</v>
      </c>
      <c r="W337" s="181">
        <f>SUM(W334+W322+W285+W263+W216+W206+W140+W126+W118+W99+W76+W61+W49+W20+W17+W13+W306+W43+W8)</f>
        <v>0</v>
      </c>
      <c r="X337" s="183">
        <f>SUM(X334+X322+X285+X263+X216+X206+X140+X126+X118+X99+X76+X61+X49+X20+X17+X13+X8)</f>
        <v>0</v>
      </c>
    </row>
    <row r="338" spans="1:24">
      <c r="B338" s="184"/>
      <c r="C338" s="184"/>
      <c r="D338" s="184"/>
      <c r="E338" s="185" t="s">
        <v>98</v>
      </c>
      <c r="F338" s="228">
        <f>SUM(F339:F340)</f>
        <v>20351772</v>
      </c>
      <c r="G338" s="186">
        <f>SUM(G339:G340)</f>
        <v>5954880.1699999999</v>
      </c>
      <c r="H338" s="187">
        <f t="shared" si="188"/>
        <v>0.29259762589714544</v>
      </c>
      <c r="I338" s="186">
        <f>SUM(I339:I340)</f>
        <v>0</v>
      </c>
      <c r="J338" s="186">
        <f>SUM(J339:J340)</f>
        <v>0</v>
      </c>
      <c r="K338" s="187"/>
      <c r="L338" s="185"/>
      <c r="M338" s="188"/>
      <c r="N338" s="188"/>
      <c r="O338" s="189"/>
      <c r="P338" s="188"/>
      <c r="Q338" s="190"/>
      <c r="R338" s="185"/>
      <c r="S338" s="239"/>
      <c r="T338" s="185"/>
      <c r="U338" s="188"/>
      <c r="V338" s="188"/>
      <c r="W338" s="189"/>
      <c r="X338" s="188"/>
    </row>
    <row r="339" spans="1:24">
      <c r="B339" s="45"/>
      <c r="C339" s="45"/>
      <c r="D339" s="76">
        <v>950</v>
      </c>
      <c r="E339" s="45" t="s">
        <v>110</v>
      </c>
      <c r="F339" s="95">
        <v>1516304</v>
      </c>
      <c r="G339" s="99">
        <v>3279839.14</v>
      </c>
      <c r="H339" s="104">
        <f t="shared" si="188"/>
        <v>2.1630485311652548</v>
      </c>
      <c r="I339" s="144"/>
      <c r="J339" s="144"/>
      <c r="K339" s="104"/>
      <c r="L339" s="144"/>
      <c r="M339" s="161"/>
      <c r="N339" s="161"/>
      <c r="O339" s="49"/>
      <c r="P339" s="161"/>
      <c r="Q339" s="125"/>
      <c r="R339" s="144"/>
      <c r="S339" s="232"/>
      <c r="T339" s="144"/>
      <c r="U339" s="161"/>
      <c r="V339" s="161"/>
      <c r="W339" s="49"/>
      <c r="X339" s="161"/>
    </row>
    <row r="340" spans="1:24">
      <c r="B340" s="45"/>
      <c r="C340" s="45"/>
      <c r="D340" s="76">
        <v>952</v>
      </c>
      <c r="E340" s="45" t="s">
        <v>100</v>
      </c>
      <c r="F340" s="95">
        <v>18835468</v>
      </c>
      <c r="G340" s="99">
        <v>2675041.0299999998</v>
      </c>
      <c r="H340" s="104">
        <f t="shared" si="188"/>
        <v>0.14202147937072759</v>
      </c>
      <c r="I340" s="144"/>
      <c r="J340" s="144"/>
      <c r="K340" s="104"/>
      <c r="L340" s="144"/>
      <c r="M340" s="161"/>
      <c r="N340" s="161"/>
      <c r="O340" s="49"/>
      <c r="P340" s="161"/>
      <c r="Q340" s="125"/>
      <c r="R340" s="144"/>
      <c r="S340" s="232"/>
      <c r="T340" s="144"/>
      <c r="U340" s="161"/>
      <c r="V340" s="161"/>
      <c r="W340" s="49"/>
      <c r="X340" s="161"/>
    </row>
    <row r="341" spans="1:24" ht="13.5" thickBot="1">
      <c r="A341"/>
      <c r="B341" s="46"/>
      <c r="C341" s="46"/>
      <c r="D341" s="46"/>
      <c r="E341" s="92" t="s">
        <v>99</v>
      </c>
      <c r="F341" s="292">
        <f>SUM(F337+F338)</f>
        <v>131994012.5</v>
      </c>
      <c r="G341" s="101">
        <f>SUM(G337+G338)</f>
        <v>62439554.980000004</v>
      </c>
      <c r="H341" s="106">
        <f t="shared" si="188"/>
        <v>0.47304838906992092</v>
      </c>
      <c r="I341" s="92">
        <f>SUM(I337)</f>
        <v>85243928.5</v>
      </c>
      <c r="J341" s="92">
        <f>SUM(J337)</f>
        <v>46753193.570000008</v>
      </c>
      <c r="K341" s="106">
        <f t="shared" si="196"/>
        <v>0.54846361955268175</v>
      </c>
      <c r="L341" s="92">
        <f t="shared" ref="L341:R341" si="234">SUM(L337)</f>
        <v>2249169.33</v>
      </c>
      <c r="M341" s="178">
        <f t="shared" si="234"/>
        <v>202925.73</v>
      </c>
      <c r="N341" s="178">
        <f>SUM(N337)</f>
        <v>5961905.2699999996</v>
      </c>
      <c r="O341" s="63">
        <f t="shared" si="234"/>
        <v>186627</v>
      </c>
      <c r="P341" s="178">
        <f t="shared" si="234"/>
        <v>0</v>
      </c>
      <c r="Q341" s="63">
        <f>SUM(Q337)</f>
        <v>26398312</v>
      </c>
      <c r="R341" s="92">
        <f t="shared" si="234"/>
        <v>9731481.2399999984</v>
      </c>
      <c r="S341" s="240">
        <f t="shared" si="198"/>
        <v>0.36864028427272161</v>
      </c>
      <c r="T341" s="92">
        <f>SUM(T337)</f>
        <v>9397845.5999999996</v>
      </c>
      <c r="U341" s="178">
        <f>SUM(U337)</f>
        <v>0</v>
      </c>
      <c r="V341" s="178">
        <f>SUM(V337)</f>
        <v>0</v>
      </c>
      <c r="W341" s="63">
        <f>SUM(W337)</f>
        <v>0</v>
      </c>
      <c r="X341" s="178">
        <f>SUM(X337)</f>
        <v>0</v>
      </c>
    </row>
    <row r="342" spans="1:24" ht="42.75" hidden="1" customHeight="1">
      <c r="A342"/>
      <c r="F342" s="24">
        <v>111642240.5</v>
      </c>
      <c r="G342" s="3">
        <v>56484674.810000002</v>
      </c>
    </row>
    <row r="343" spans="1:24" hidden="1">
      <c r="A343"/>
      <c r="E343" s="3"/>
      <c r="I343" s="253">
        <f>16600+302225+900+14855675+5612703+836611+950772+1943474+45703+6063518+198000+16794615+39777345+7449684+1246500+10368477+1086236.5+1472174+2493028+128000</f>
        <v>111642240.5</v>
      </c>
      <c r="J343" s="253">
        <f>4523.34+119326.09+1260+4437356.34+4314969.91+657308.92+435094.77+295531.79+3508932.19+99000+7920301.65+23093772.95+3885563.79+530749+5191069.35+449344.15+295461.01+1042183.83+202925.73</f>
        <v>56484674.809999995</v>
      </c>
    </row>
    <row r="344" spans="1:24" hidden="1"/>
    <row r="345" spans="1:24" hidden="1">
      <c r="A345"/>
      <c r="E345" s="3"/>
      <c r="F345" s="258">
        <f>F342-F341</f>
        <v>-20351772</v>
      </c>
      <c r="G345" s="258">
        <f>G342-G341</f>
        <v>-5954880.1700000018</v>
      </c>
      <c r="I345" s="258">
        <f>I343-(Q341+I341)</f>
        <v>0</v>
      </c>
      <c r="J345" s="255">
        <f>J343-(R341+J341)</f>
        <v>0</v>
      </c>
    </row>
    <row r="346" spans="1:24" hidden="1"/>
    <row r="347" spans="1:24" hidden="1"/>
    <row r="348" spans="1:24" hidden="1"/>
    <row r="349" spans="1:24" hidden="1"/>
  </sheetData>
  <mergeCells count="15">
    <mergeCell ref="B1:X1"/>
    <mergeCell ref="B2:X2"/>
    <mergeCell ref="H3:H6"/>
    <mergeCell ref="B3:B6"/>
    <mergeCell ref="C3:C6"/>
    <mergeCell ref="D3:D6"/>
    <mergeCell ref="E3:E6"/>
    <mergeCell ref="F3:F6"/>
    <mergeCell ref="G3:G6"/>
    <mergeCell ref="I5:L5"/>
    <mergeCell ref="I4:L4"/>
    <mergeCell ref="M5:P5"/>
    <mergeCell ref="U5:X5"/>
    <mergeCell ref="Q5:T5"/>
    <mergeCell ref="Q4:T4"/>
  </mergeCells>
  <phoneticPr fontId="26" type="noConversion"/>
  <pageMargins left="3.937007874015748E-2" right="3.937007874015748E-2" top="0.35433070866141736" bottom="0.35433070866141736" header="0.31496062992125984" footer="0.31496062992125984"/>
  <pageSetup paperSize="9" scale="57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Bartosik</dc:creator>
  <cp:lastModifiedBy>Użytkownik systemu Windows</cp:lastModifiedBy>
  <cp:lastPrinted>2019-08-14T11:49:04Z</cp:lastPrinted>
  <dcterms:created xsi:type="dcterms:W3CDTF">2010-08-05T11:40:45Z</dcterms:created>
  <dcterms:modified xsi:type="dcterms:W3CDTF">2019-09-04T10:27:42Z</dcterms:modified>
</cp:coreProperties>
</file>