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15" windowWidth="20115" windowHeight="6555" activeTab="5"/>
  </bookViews>
  <sheets>
    <sheet name="Załącznik Nr 1" sheetId="4" r:id="rId1"/>
    <sheet name="Załącznik Nr 2" sheetId="5" r:id="rId2"/>
    <sheet name="Załącznik Nr 3" sheetId="1" r:id="rId3"/>
    <sheet name="Załącznik Nr 4" sheetId="2" r:id="rId4"/>
    <sheet name="Załącznik Nr 5" sheetId="3" r:id="rId5"/>
    <sheet name="Załącznik Nr 6" sheetId="6" r:id="rId6"/>
  </sheets>
  <calcPr calcId="145621"/>
</workbook>
</file>

<file path=xl/calcChain.xml><?xml version="1.0" encoding="utf-8"?>
<calcChain xmlns="http://schemas.openxmlformats.org/spreadsheetml/2006/main">
  <c r="E13" i="6" l="1"/>
  <c r="B13" i="6"/>
  <c r="B13" i="3" l="1"/>
  <c r="O164" i="2" l="1"/>
  <c r="O163" i="2"/>
  <c r="N162" i="2"/>
  <c r="N165" i="2" s="1"/>
  <c r="M162" i="2"/>
  <c r="M165" i="2" s="1"/>
  <c r="L162" i="2"/>
  <c r="L165" i="2" s="1"/>
  <c r="K162" i="2"/>
  <c r="K165" i="2" s="1"/>
  <c r="J162" i="2"/>
  <c r="J165" i="2" s="1"/>
  <c r="I162" i="2"/>
  <c r="I165" i="2" s="1"/>
  <c r="H162" i="2"/>
  <c r="H165" i="2" s="1"/>
  <c r="G162" i="2"/>
  <c r="G165" i="2" s="1"/>
  <c r="F162" i="2"/>
  <c r="F165" i="2" s="1"/>
  <c r="E162" i="2"/>
  <c r="E165" i="2" s="1"/>
  <c r="D162" i="2"/>
  <c r="D165" i="2" s="1"/>
  <c r="C162" i="2"/>
  <c r="C165" i="2" s="1"/>
  <c r="O165" i="2" s="1"/>
  <c r="B162" i="2"/>
  <c r="B165" i="2" s="1"/>
  <c r="O162" i="2" l="1"/>
  <c r="O156" i="2" l="1"/>
  <c r="N155" i="2"/>
  <c r="M155" i="2"/>
  <c r="L155" i="2"/>
  <c r="K155" i="2"/>
  <c r="J155" i="2"/>
  <c r="I155" i="2"/>
  <c r="H155" i="2"/>
  <c r="G155" i="2"/>
  <c r="F155" i="2"/>
  <c r="E155" i="2"/>
  <c r="D155" i="2"/>
  <c r="C155" i="2"/>
  <c r="O155" i="2" s="1"/>
  <c r="B155" i="2"/>
  <c r="O154" i="2"/>
  <c r="N153" i="2"/>
  <c r="N157" i="2" s="1"/>
  <c r="M153" i="2"/>
  <c r="M157" i="2" s="1"/>
  <c r="L153" i="2"/>
  <c r="L157" i="2" s="1"/>
  <c r="K153" i="2"/>
  <c r="K157" i="2" s="1"/>
  <c r="J153" i="2"/>
  <c r="J157" i="2" s="1"/>
  <c r="I153" i="2"/>
  <c r="I157" i="2" s="1"/>
  <c r="H153" i="2"/>
  <c r="H157" i="2" s="1"/>
  <c r="G153" i="2"/>
  <c r="G157" i="2" s="1"/>
  <c r="F153" i="2"/>
  <c r="F157" i="2" s="1"/>
  <c r="E153" i="2"/>
  <c r="E157" i="2" s="1"/>
  <c r="D153" i="2"/>
  <c r="D157" i="2" s="1"/>
  <c r="C153" i="2"/>
  <c r="C157" i="2" s="1"/>
  <c r="O157" i="2" s="1"/>
  <c r="B153" i="2"/>
  <c r="B157" i="2" s="1"/>
  <c r="O153" i="2" l="1"/>
  <c r="O146" i="2" l="1"/>
  <c r="O145" i="2"/>
  <c r="N144" i="2"/>
  <c r="M144" i="2"/>
  <c r="L144" i="2"/>
  <c r="K144" i="2"/>
  <c r="J144" i="2"/>
  <c r="I144" i="2"/>
  <c r="H144" i="2"/>
  <c r="G144" i="2"/>
  <c r="F144" i="2"/>
  <c r="E144" i="2"/>
  <c r="D144" i="2"/>
  <c r="C144" i="2"/>
  <c r="O144" i="2" s="1"/>
  <c r="B144" i="2"/>
  <c r="O143" i="2"/>
  <c r="N142" i="2"/>
  <c r="N147" i="2" s="1"/>
  <c r="M142" i="2"/>
  <c r="M147" i="2" s="1"/>
  <c r="L142" i="2"/>
  <c r="L147" i="2" s="1"/>
  <c r="K142" i="2"/>
  <c r="K147" i="2" s="1"/>
  <c r="J142" i="2"/>
  <c r="J147" i="2" s="1"/>
  <c r="I142" i="2"/>
  <c r="I147" i="2" s="1"/>
  <c r="H142" i="2"/>
  <c r="H147" i="2" s="1"/>
  <c r="G142" i="2"/>
  <c r="G147" i="2" s="1"/>
  <c r="F142" i="2"/>
  <c r="F147" i="2" s="1"/>
  <c r="E142" i="2"/>
  <c r="E147" i="2" s="1"/>
  <c r="D142" i="2"/>
  <c r="D147" i="2" s="1"/>
  <c r="C142" i="2"/>
  <c r="C147" i="2" s="1"/>
  <c r="O147" i="2" s="1"/>
  <c r="B142" i="2"/>
  <c r="B147" i="2" s="1"/>
  <c r="O141" i="2"/>
  <c r="N140" i="2"/>
  <c r="N148" i="2" s="1"/>
  <c r="M140" i="2"/>
  <c r="M148" i="2" s="1"/>
  <c r="L140" i="2"/>
  <c r="L148" i="2" s="1"/>
  <c r="K140" i="2"/>
  <c r="K148" i="2" s="1"/>
  <c r="J140" i="2"/>
  <c r="J148" i="2" s="1"/>
  <c r="I140" i="2"/>
  <c r="I148" i="2" s="1"/>
  <c r="H140" i="2"/>
  <c r="H148" i="2" s="1"/>
  <c r="G140" i="2"/>
  <c r="G148" i="2" s="1"/>
  <c r="F140" i="2"/>
  <c r="F148" i="2" s="1"/>
  <c r="E140" i="2"/>
  <c r="E148" i="2" s="1"/>
  <c r="D140" i="2"/>
  <c r="D148" i="2" s="1"/>
  <c r="C140" i="2"/>
  <c r="C148" i="2" s="1"/>
  <c r="O148" i="2" s="1"/>
  <c r="B140" i="2"/>
  <c r="B148" i="2" s="1"/>
  <c r="N139" i="2"/>
  <c r="M139" i="2"/>
  <c r="L139" i="2"/>
  <c r="K139" i="2"/>
  <c r="J139" i="2"/>
  <c r="I139" i="2"/>
  <c r="H139" i="2"/>
  <c r="G139" i="2"/>
  <c r="F139" i="2"/>
  <c r="E139" i="2"/>
  <c r="D139" i="2"/>
  <c r="C139" i="2"/>
  <c r="O139" i="2" s="1"/>
  <c r="B139" i="2"/>
  <c r="O133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O132" i="2" s="1"/>
  <c r="B132" i="2"/>
  <c r="O131" i="2"/>
  <c r="N130" i="2"/>
  <c r="N134" i="2" s="1"/>
  <c r="M130" i="2"/>
  <c r="M134" i="2" s="1"/>
  <c r="L130" i="2"/>
  <c r="L134" i="2" s="1"/>
  <c r="K130" i="2"/>
  <c r="K134" i="2" s="1"/>
  <c r="J130" i="2"/>
  <c r="J134" i="2" s="1"/>
  <c r="I130" i="2"/>
  <c r="I134" i="2" s="1"/>
  <c r="H130" i="2"/>
  <c r="H134" i="2" s="1"/>
  <c r="G130" i="2"/>
  <c r="G134" i="2" s="1"/>
  <c r="F130" i="2"/>
  <c r="F134" i="2" s="1"/>
  <c r="E130" i="2"/>
  <c r="E134" i="2" s="1"/>
  <c r="D130" i="2"/>
  <c r="D134" i="2" s="1"/>
  <c r="C130" i="2"/>
  <c r="C134" i="2" s="1"/>
  <c r="B130" i="2"/>
  <c r="B134" i="2" s="1"/>
  <c r="O142" i="2" l="1"/>
  <c r="O140" i="2"/>
  <c r="O134" i="2"/>
  <c r="O130" i="2"/>
  <c r="O124" i="2" l="1"/>
  <c r="N123" i="2"/>
  <c r="M123" i="2"/>
  <c r="L123" i="2"/>
  <c r="K123" i="2"/>
  <c r="J123" i="2"/>
  <c r="I123" i="2"/>
  <c r="H123" i="2"/>
  <c r="G123" i="2"/>
  <c r="F123" i="2"/>
  <c r="E123" i="2"/>
  <c r="D123" i="2"/>
  <c r="C123" i="2"/>
  <c r="O123" i="2" s="1"/>
  <c r="B123" i="2"/>
  <c r="O122" i="2"/>
  <c r="N121" i="2"/>
  <c r="N125" i="2" s="1"/>
  <c r="M121" i="2"/>
  <c r="M125" i="2" s="1"/>
  <c r="L121" i="2"/>
  <c r="L125" i="2" s="1"/>
  <c r="K121" i="2"/>
  <c r="K125" i="2" s="1"/>
  <c r="J121" i="2"/>
  <c r="J125" i="2" s="1"/>
  <c r="I121" i="2"/>
  <c r="I125" i="2" s="1"/>
  <c r="H121" i="2"/>
  <c r="H125" i="2" s="1"/>
  <c r="G121" i="2"/>
  <c r="G125" i="2" s="1"/>
  <c r="F121" i="2"/>
  <c r="F125" i="2" s="1"/>
  <c r="E121" i="2"/>
  <c r="E125" i="2" s="1"/>
  <c r="D121" i="2"/>
  <c r="D125" i="2" s="1"/>
  <c r="C121" i="2"/>
  <c r="C125" i="2" s="1"/>
  <c r="B121" i="2"/>
  <c r="B125" i="2" s="1"/>
  <c r="O125" i="2" l="1"/>
  <c r="O121" i="2"/>
  <c r="O115" i="2" l="1"/>
  <c r="N114" i="2"/>
  <c r="M114" i="2"/>
  <c r="L114" i="2"/>
  <c r="K114" i="2"/>
  <c r="J114" i="2"/>
  <c r="I114" i="2"/>
  <c r="H114" i="2"/>
  <c r="G114" i="2"/>
  <c r="F114" i="2"/>
  <c r="E114" i="2"/>
  <c r="D114" i="2"/>
  <c r="C114" i="2"/>
  <c r="O114" i="2" s="1"/>
  <c r="B114" i="2"/>
  <c r="O113" i="2"/>
  <c r="O112" i="2" s="1"/>
  <c r="O116" i="2" s="1"/>
  <c r="N112" i="2"/>
  <c r="N116" i="2" s="1"/>
  <c r="M112" i="2"/>
  <c r="M116" i="2" s="1"/>
  <c r="L112" i="2"/>
  <c r="L116" i="2" s="1"/>
  <c r="K112" i="2"/>
  <c r="K116" i="2" s="1"/>
  <c r="J112" i="2"/>
  <c r="J116" i="2" s="1"/>
  <c r="I112" i="2"/>
  <c r="I116" i="2" s="1"/>
  <c r="H112" i="2"/>
  <c r="H116" i="2" s="1"/>
  <c r="G112" i="2"/>
  <c r="G116" i="2" s="1"/>
  <c r="F112" i="2"/>
  <c r="F116" i="2" s="1"/>
  <c r="E112" i="2"/>
  <c r="E116" i="2" s="1"/>
  <c r="D112" i="2"/>
  <c r="D116" i="2" s="1"/>
  <c r="C112" i="2"/>
  <c r="C116" i="2" s="1"/>
  <c r="B112" i="2"/>
  <c r="B116" i="2" s="1"/>
  <c r="O106" i="2" l="1"/>
  <c r="N105" i="2"/>
  <c r="M105" i="2"/>
  <c r="L105" i="2"/>
  <c r="K105" i="2"/>
  <c r="J105" i="2"/>
  <c r="I105" i="2"/>
  <c r="H105" i="2"/>
  <c r="G105" i="2"/>
  <c r="F105" i="2"/>
  <c r="E105" i="2"/>
  <c r="D105" i="2"/>
  <c r="C105" i="2"/>
  <c r="O105" i="2" s="1"/>
  <c r="B105" i="2"/>
  <c r="O104" i="2"/>
  <c r="O103" i="2" s="1"/>
  <c r="O107" i="2" s="1"/>
  <c r="N103" i="2"/>
  <c r="N107" i="2" s="1"/>
  <c r="M103" i="2"/>
  <c r="M107" i="2" s="1"/>
  <c r="L103" i="2"/>
  <c r="L107" i="2" s="1"/>
  <c r="K103" i="2"/>
  <c r="K107" i="2" s="1"/>
  <c r="J103" i="2"/>
  <c r="J107" i="2" s="1"/>
  <c r="I103" i="2"/>
  <c r="I107" i="2" s="1"/>
  <c r="H103" i="2"/>
  <c r="H107" i="2" s="1"/>
  <c r="G103" i="2"/>
  <c r="G107" i="2" s="1"/>
  <c r="F103" i="2"/>
  <c r="F107" i="2" s="1"/>
  <c r="E103" i="2"/>
  <c r="E107" i="2" s="1"/>
  <c r="D103" i="2"/>
  <c r="D107" i="2" s="1"/>
  <c r="C103" i="2"/>
  <c r="C107" i="2" s="1"/>
  <c r="B103" i="2"/>
  <c r="B107" i="2" s="1"/>
  <c r="N96" i="2" l="1"/>
  <c r="M96" i="2"/>
  <c r="L96" i="2"/>
  <c r="K96" i="2"/>
  <c r="J96" i="2"/>
  <c r="I96" i="2"/>
  <c r="H96" i="2"/>
  <c r="G96" i="2"/>
  <c r="F96" i="2"/>
  <c r="E96" i="2"/>
  <c r="D96" i="2"/>
  <c r="C96" i="2"/>
  <c r="O96" i="2" s="1"/>
  <c r="B96" i="2"/>
  <c r="O95" i="2"/>
  <c r="O94" i="2"/>
  <c r="N94" i="2"/>
  <c r="N98" i="2" s="1"/>
  <c r="M94" i="2"/>
  <c r="M98" i="2" s="1"/>
  <c r="L94" i="2"/>
  <c r="L98" i="2" s="1"/>
  <c r="K94" i="2"/>
  <c r="K98" i="2" s="1"/>
  <c r="J94" i="2"/>
  <c r="J98" i="2" s="1"/>
  <c r="I94" i="2"/>
  <c r="I98" i="2" s="1"/>
  <c r="H94" i="2"/>
  <c r="H98" i="2" s="1"/>
  <c r="G94" i="2"/>
  <c r="G98" i="2" s="1"/>
  <c r="F94" i="2"/>
  <c r="F98" i="2" s="1"/>
  <c r="E94" i="2"/>
  <c r="E98" i="2" s="1"/>
  <c r="D94" i="2"/>
  <c r="D98" i="2" s="1"/>
  <c r="C94" i="2"/>
  <c r="C98" i="2" s="1"/>
  <c r="B94" i="2"/>
  <c r="B98" i="2" s="1"/>
  <c r="O98" i="2" l="1"/>
  <c r="O87" i="2" l="1"/>
  <c r="O86" i="2"/>
  <c r="N85" i="2"/>
  <c r="M85" i="2"/>
  <c r="L85" i="2"/>
  <c r="K85" i="2"/>
  <c r="J85" i="2"/>
  <c r="I85" i="2"/>
  <c r="H85" i="2"/>
  <c r="G85" i="2"/>
  <c r="F85" i="2"/>
  <c r="E85" i="2"/>
  <c r="D85" i="2"/>
  <c r="C85" i="2"/>
  <c r="O85" i="2" s="1"/>
  <c r="B85" i="2"/>
  <c r="O84" i="2"/>
  <c r="O83" i="2"/>
  <c r="N82" i="2"/>
  <c r="N88" i="2" s="1"/>
  <c r="M82" i="2"/>
  <c r="M88" i="2" s="1"/>
  <c r="L82" i="2"/>
  <c r="L88" i="2" s="1"/>
  <c r="K82" i="2"/>
  <c r="K88" i="2" s="1"/>
  <c r="J82" i="2"/>
  <c r="J88" i="2" s="1"/>
  <c r="I82" i="2"/>
  <c r="I88" i="2" s="1"/>
  <c r="H82" i="2"/>
  <c r="H88" i="2" s="1"/>
  <c r="G82" i="2"/>
  <c r="G88" i="2" s="1"/>
  <c r="F82" i="2"/>
  <c r="F88" i="2" s="1"/>
  <c r="E82" i="2"/>
  <c r="E88" i="2" s="1"/>
  <c r="D82" i="2"/>
  <c r="D88" i="2" s="1"/>
  <c r="C82" i="2"/>
  <c r="C88" i="2" s="1"/>
  <c r="B82" i="2"/>
  <c r="B88" i="2" s="1"/>
  <c r="O81" i="2"/>
  <c r="O80" i="2"/>
  <c r="N79" i="2"/>
  <c r="N89" i="2" s="1"/>
  <c r="M79" i="2"/>
  <c r="M89" i="2" s="1"/>
  <c r="L79" i="2"/>
  <c r="L89" i="2" s="1"/>
  <c r="K79" i="2"/>
  <c r="K89" i="2" s="1"/>
  <c r="J79" i="2"/>
  <c r="J89" i="2" s="1"/>
  <c r="I79" i="2"/>
  <c r="I89" i="2" s="1"/>
  <c r="H79" i="2"/>
  <c r="H89" i="2" s="1"/>
  <c r="G79" i="2"/>
  <c r="G89" i="2" s="1"/>
  <c r="F79" i="2"/>
  <c r="F89" i="2" s="1"/>
  <c r="E79" i="2"/>
  <c r="E89" i="2" s="1"/>
  <c r="D79" i="2"/>
  <c r="D89" i="2" s="1"/>
  <c r="C79" i="2"/>
  <c r="C89" i="2" s="1"/>
  <c r="O89" i="2" s="1"/>
  <c r="B79" i="2"/>
  <c r="B89" i="2" s="1"/>
  <c r="N78" i="2"/>
  <c r="M78" i="2"/>
  <c r="L78" i="2"/>
  <c r="K78" i="2"/>
  <c r="J78" i="2"/>
  <c r="I78" i="2"/>
  <c r="H78" i="2"/>
  <c r="G78" i="2"/>
  <c r="F78" i="2"/>
  <c r="E78" i="2"/>
  <c r="D78" i="2"/>
  <c r="C78" i="2"/>
  <c r="O78" i="2" s="1"/>
  <c r="B78" i="2"/>
  <c r="O72" i="2"/>
  <c r="N71" i="2"/>
  <c r="M71" i="2"/>
  <c r="L71" i="2"/>
  <c r="K71" i="2"/>
  <c r="J71" i="2"/>
  <c r="I71" i="2"/>
  <c r="H71" i="2"/>
  <c r="G71" i="2"/>
  <c r="F71" i="2"/>
  <c r="E71" i="2"/>
  <c r="D71" i="2"/>
  <c r="C71" i="2"/>
  <c r="O71" i="2" s="1"/>
  <c r="B71" i="2"/>
  <c r="O70" i="2"/>
  <c r="N69" i="2"/>
  <c r="N73" i="2" s="1"/>
  <c r="M69" i="2"/>
  <c r="M73" i="2" s="1"/>
  <c r="L69" i="2"/>
  <c r="L73" i="2" s="1"/>
  <c r="K69" i="2"/>
  <c r="K73" i="2" s="1"/>
  <c r="J69" i="2"/>
  <c r="J73" i="2" s="1"/>
  <c r="I69" i="2"/>
  <c r="I73" i="2" s="1"/>
  <c r="H69" i="2"/>
  <c r="H73" i="2" s="1"/>
  <c r="G69" i="2"/>
  <c r="G73" i="2" s="1"/>
  <c r="F69" i="2"/>
  <c r="F73" i="2" s="1"/>
  <c r="E69" i="2"/>
  <c r="E73" i="2" s="1"/>
  <c r="D69" i="2"/>
  <c r="D73" i="2" s="1"/>
  <c r="C69" i="2"/>
  <c r="C73" i="2" s="1"/>
  <c r="O73" i="2" s="1"/>
  <c r="B69" i="2"/>
  <c r="B73" i="2" s="1"/>
  <c r="O88" i="2" l="1"/>
  <c r="O79" i="2"/>
  <c r="O82" i="2"/>
  <c r="O69" i="2"/>
  <c r="O63" i="2" l="1"/>
  <c r="O62" i="2"/>
  <c r="N61" i="2"/>
  <c r="M61" i="2"/>
  <c r="L61" i="2"/>
  <c r="K61" i="2"/>
  <c r="J61" i="2"/>
  <c r="I61" i="2"/>
  <c r="H61" i="2"/>
  <c r="G61" i="2"/>
  <c r="F61" i="2"/>
  <c r="E61" i="2"/>
  <c r="D61" i="2"/>
  <c r="C61" i="2"/>
  <c r="O61" i="2" s="1"/>
  <c r="B61" i="2"/>
  <c r="O60" i="2"/>
  <c r="O59" i="2"/>
  <c r="O58" i="2"/>
  <c r="O57" i="2"/>
  <c r="O56" i="2"/>
  <c r="N55" i="2"/>
  <c r="M55" i="2"/>
  <c r="L55" i="2"/>
  <c r="K55" i="2"/>
  <c r="J55" i="2"/>
  <c r="I55" i="2"/>
  <c r="H55" i="2"/>
  <c r="G55" i="2"/>
  <c r="F55" i="2"/>
  <c r="E55" i="2"/>
  <c r="D55" i="2"/>
  <c r="C55" i="2"/>
  <c r="O55" i="2" s="1"/>
  <c r="B55" i="2"/>
  <c r="O54" i="2"/>
  <c r="O53" i="2"/>
  <c r="O52" i="2"/>
  <c r="O51" i="2"/>
  <c r="O50" i="2"/>
  <c r="N49" i="2"/>
  <c r="M49" i="2"/>
  <c r="L49" i="2"/>
  <c r="K49" i="2"/>
  <c r="J49" i="2"/>
  <c r="I49" i="2"/>
  <c r="H49" i="2"/>
  <c r="G49" i="2"/>
  <c r="F49" i="2"/>
  <c r="E49" i="2"/>
  <c r="D49" i="2"/>
  <c r="C49" i="2"/>
  <c r="O49" i="2" s="1"/>
  <c r="B49" i="2"/>
  <c r="N48" i="2"/>
  <c r="N64" i="2" s="1"/>
  <c r="M48" i="2"/>
  <c r="M64" i="2" s="1"/>
  <c r="L48" i="2"/>
  <c r="L64" i="2" s="1"/>
  <c r="K48" i="2"/>
  <c r="K64" i="2" s="1"/>
  <c r="J48" i="2"/>
  <c r="J64" i="2" s="1"/>
  <c r="I48" i="2"/>
  <c r="I64" i="2" s="1"/>
  <c r="H48" i="2"/>
  <c r="H64" i="2" s="1"/>
  <c r="G48" i="2"/>
  <c r="G64" i="2" s="1"/>
  <c r="F48" i="2"/>
  <c r="F64" i="2" s="1"/>
  <c r="E48" i="2"/>
  <c r="E64" i="2" s="1"/>
  <c r="D48" i="2"/>
  <c r="D64" i="2" s="1"/>
  <c r="C48" i="2"/>
  <c r="C64" i="2" s="1"/>
  <c r="B48" i="2"/>
  <c r="B64" i="2" s="1"/>
  <c r="O42" i="2"/>
  <c r="N41" i="2"/>
  <c r="M41" i="2"/>
  <c r="L41" i="2"/>
  <c r="K41" i="2"/>
  <c r="J41" i="2"/>
  <c r="I41" i="2"/>
  <c r="H41" i="2"/>
  <c r="G41" i="2"/>
  <c r="F41" i="2"/>
  <c r="E41" i="2"/>
  <c r="D41" i="2"/>
  <c r="C41" i="2"/>
  <c r="O41" i="2" s="1"/>
  <c r="B41" i="2"/>
  <c r="O40" i="2"/>
  <c r="O39" i="2" s="1"/>
  <c r="O43" i="2" s="1"/>
  <c r="N39" i="2"/>
  <c r="N43" i="2" s="1"/>
  <c r="M39" i="2"/>
  <c r="M43" i="2" s="1"/>
  <c r="L39" i="2"/>
  <c r="L43" i="2" s="1"/>
  <c r="K39" i="2"/>
  <c r="K43" i="2" s="1"/>
  <c r="J39" i="2"/>
  <c r="J43" i="2" s="1"/>
  <c r="I39" i="2"/>
  <c r="I43" i="2" s="1"/>
  <c r="H39" i="2"/>
  <c r="H43" i="2" s="1"/>
  <c r="G39" i="2"/>
  <c r="G43" i="2" s="1"/>
  <c r="F39" i="2"/>
  <c r="F43" i="2" s="1"/>
  <c r="E39" i="2"/>
  <c r="E43" i="2" s="1"/>
  <c r="D39" i="2"/>
  <c r="D43" i="2" s="1"/>
  <c r="C39" i="2"/>
  <c r="C43" i="2" s="1"/>
  <c r="B39" i="2"/>
  <c r="B43" i="2" s="1"/>
  <c r="O64" i="2" l="1"/>
  <c r="O48" i="2"/>
  <c r="O33" i="2"/>
  <c r="N32" i="2"/>
  <c r="M32" i="2"/>
  <c r="L32" i="2"/>
  <c r="K32" i="2"/>
  <c r="J32" i="2"/>
  <c r="I32" i="2"/>
  <c r="H32" i="2"/>
  <c r="G32" i="2"/>
  <c r="F32" i="2"/>
  <c r="E32" i="2"/>
  <c r="D32" i="2"/>
  <c r="C32" i="2"/>
  <c r="O32" i="2" s="1"/>
  <c r="B32" i="2"/>
  <c r="O31" i="2"/>
  <c r="O30" i="2" s="1"/>
  <c r="O34" i="2" s="1"/>
  <c r="N30" i="2"/>
  <c r="N34" i="2" s="1"/>
  <c r="M30" i="2"/>
  <c r="M34" i="2" s="1"/>
  <c r="L30" i="2"/>
  <c r="L34" i="2" s="1"/>
  <c r="K30" i="2"/>
  <c r="K34" i="2" s="1"/>
  <c r="J30" i="2"/>
  <c r="J34" i="2" s="1"/>
  <c r="I30" i="2"/>
  <c r="I34" i="2" s="1"/>
  <c r="H30" i="2"/>
  <c r="H34" i="2" s="1"/>
  <c r="G30" i="2"/>
  <c r="G34" i="2" s="1"/>
  <c r="F30" i="2"/>
  <c r="F34" i="2" s="1"/>
  <c r="E30" i="2"/>
  <c r="E34" i="2" s="1"/>
  <c r="D30" i="2"/>
  <c r="D34" i="2" s="1"/>
  <c r="C30" i="2"/>
  <c r="C34" i="2" s="1"/>
  <c r="B30" i="2"/>
  <c r="B34" i="2" s="1"/>
  <c r="N23" i="2" l="1"/>
  <c r="N25" i="2" s="1"/>
  <c r="M23" i="2"/>
  <c r="L23" i="2"/>
  <c r="L25" i="2" s="1"/>
  <c r="K23" i="2"/>
  <c r="J23" i="2"/>
  <c r="J25" i="2" s="1"/>
  <c r="I23" i="2"/>
  <c r="H23" i="2"/>
  <c r="H25" i="2" s="1"/>
  <c r="G23" i="2"/>
  <c r="F23" i="2"/>
  <c r="F25" i="2" s="1"/>
  <c r="E23" i="2"/>
  <c r="D23" i="2"/>
  <c r="D25" i="2" s="1"/>
  <c r="C23" i="2"/>
  <c r="O23" i="2" s="1"/>
  <c r="B23" i="2"/>
  <c r="B25" i="2" s="1"/>
  <c r="O22" i="2"/>
  <c r="O21" i="2"/>
  <c r="O25" i="2" s="1"/>
  <c r="N21" i="2"/>
  <c r="M21" i="2"/>
  <c r="M25" i="2" s="1"/>
  <c r="L21" i="2"/>
  <c r="K21" i="2"/>
  <c r="K25" i="2" s="1"/>
  <c r="J21" i="2"/>
  <c r="I21" i="2"/>
  <c r="I25" i="2" s="1"/>
  <c r="H21" i="2"/>
  <c r="G21" i="2"/>
  <c r="G25" i="2" s="1"/>
  <c r="F21" i="2"/>
  <c r="E21" i="2"/>
  <c r="E25" i="2" s="1"/>
  <c r="D21" i="2"/>
  <c r="C21" i="2"/>
  <c r="C25" i="2" s="1"/>
  <c r="B21" i="2"/>
  <c r="O15" i="2" l="1"/>
  <c r="N14" i="2"/>
  <c r="M14" i="2"/>
  <c r="L14" i="2"/>
  <c r="K14" i="2"/>
  <c r="J14" i="2"/>
  <c r="I14" i="2"/>
  <c r="H14" i="2"/>
  <c r="G14" i="2"/>
  <c r="F14" i="2"/>
  <c r="E14" i="2"/>
  <c r="D14" i="2"/>
  <c r="C14" i="2"/>
  <c r="O14" i="2" s="1"/>
  <c r="B14" i="2"/>
  <c r="O13" i="2"/>
  <c r="O12" i="2"/>
  <c r="N12" i="2"/>
  <c r="N16" i="2" s="1"/>
  <c r="M12" i="2"/>
  <c r="M16" i="2" s="1"/>
  <c r="L12" i="2"/>
  <c r="L16" i="2" s="1"/>
  <c r="K12" i="2"/>
  <c r="K16" i="2" s="1"/>
  <c r="J12" i="2"/>
  <c r="J16" i="2" s="1"/>
  <c r="I12" i="2"/>
  <c r="I16" i="2" s="1"/>
  <c r="H12" i="2"/>
  <c r="H16" i="2" s="1"/>
  <c r="G12" i="2"/>
  <c r="G16" i="2" s="1"/>
  <c r="F12" i="2"/>
  <c r="F16" i="2" s="1"/>
  <c r="E12" i="2"/>
  <c r="E16" i="2" s="1"/>
  <c r="D12" i="2"/>
  <c r="D16" i="2" s="1"/>
  <c r="C12" i="2"/>
  <c r="C16" i="2" s="1"/>
  <c r="B12" i="2"/>
  <c r="B16" i="2" s="1"/>
  <c r="O16" i="2" l="1"/>
  <c r="N154" i="1" l="1"/>
  <c r="M154" i="1"/>
  <c r="L154" i="1"/>
  <c r="K154" i="1"/>
  <c r="J154" i="1"/>
  <c r="I154" i="1"/>
  <c r="H154" i="1"/>
  <c r="G154" i="1"/>
  <c r="F154" i="1"/>
  <c r="E154" i="1"/>
  <c r="D154" i="1"/>
  <c r="C154" i="1"/>
  <c r="B154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O153" i="1" s="1"/>
  <c r="B153" i="1"/>
  <c r="O152" i="1"/>
  <c r="O151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O149" i="1"/>
  <c r="O148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O147" i="1" s="1"/>
  <c r="B147" i="1"/>
  <c r="O150" i="1" l="1"/>
  <c r="O154" i="1"/>
  <c r="O141" i="1" l="1"/>
  <c r="N140" i="1"/>
  <c r="M140" i="1"/>
  <c r="L140" i="1"/>
  <c r="K140" i="1"/>
  <c r="J140" i="1"/>
  <c r="I140" i="1"/>
  <c r="H140" i="1"/>
  <c r="G140" i="1"/>
  <c r="F140" i="1"/>
  <c r="E140" i="1"/>
  <c r="D140" i="1"/>
  <c r="C140" i="1"/>
  <c r="O140" i="1" s="1"/>
  <c r="B140" i="1"/>
  <c r="O139" i="1"/>
  <c r="N138" i="1"/>
  <c r="N142" i="1" s="1"/>
  <c r="M138" i="1"/>
  <c r="M142" i="1" s="1"/>
  <c r="L138" i="1"/>
  <c r="L142" i="1" s="1"/>
  <c r="K138" i="1"/>
  <c r="K142" i="1" s="1"/>
  <c r="J138" i="1"/>
  <c r="J142" i="1" s="1"/>
  <c r="I138" i="1"/>
  <c r="I142" i="1" s="1"/>
  <c r="H138" i="1"/>
  <c r="H142" i="1" s="1"/>
  <c r="G138" i="1"/>
  <c r="G142" i="1" s="1"/>
  <c r="F138" i="1"/>
  <c r="F142" i="1" s="1"/>
  <c r="E138" i="1"/>
  <c r="E142" i="1" s="1"/>
  <c r="D138" i="1"/>
  <c r="D142" i="1" s="1"/>
  <c r="C138" i="1"/>
  <c r="C142" i="1" s="1"/>
  <c r="B138" i="1"/>
  <c r="B142" i="1" s="1"/>
  <c r="O132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O131" i="1" s="1"/>
  <c r="B131" i="1"/>
  <c r="O130" i="1"/>
  <c r="N129" i="1"/>
  <c r="N133" i="1" s="1"/>
  <c r="M129" i="1"/>
  <c r="M133" i="1" s="1"/>
  <c r="L129" i="1"/>
  <c r="L133" i="1" s="1"/>
  <c r="K129" i="1"/>
  <c r="K133" i="1" s="1"/>
  <c r="J129" i="1"/>
  <c r="J133" i="1" s="1"/>
  <c r="I129" i="1"/>
  <c r="I133" i="1" s="1"/>
  <c r="H129" i="1"/>
  <c r="H133" i="1" s="1"/>
  <c r="G129" i="1"/>
  <c r="G133" i="1" s="1"/>
  <c r="F129" i="1"/>
  <c r="F133" i="1" s="1"/>
  <c r="E129" i="1"/>
  <c r="E133" i="1" s="1"/>
  <c r="D129" i="1"/>
  <c r="D133" i="1" s="1"/>
  <c r="C129" i="1"/>
  <c r="C133" i="1" s="1"/>
  <c r="B129" i="1"/>
  <c r="B133" i="1" s="1"/>
  <c r="O123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O122" i="1" s="1"/>
  <c r="B122" i="1"/>
  <c r="O121" i="1"/>
  <c r="N120" i="1"/>
  <c r="N124" i="1" s="1"/>
  <c r="M120" i="1"/>
  <c r="M124" i="1" s="1"/>
  <c r="L120" i="1"/>
  <c r="L124" i="1" s="1"/>
  <c r="K120" i="1"/>
  <c r="K124" i="1" s="1"/>
  <c r="J120" i="1"/>
  <c r="J124" i="1" s="1"/>
  <c r="I120" i="1"/>
  <c r="I124" i="1" s="1"/>
  <c r="H120" i="1"/>
  <c r="H124" i="1" s="1"/>
  <c r="G120" i="1"/>
  <c r="G124" i="1" s="1"/>
  <c r="F120" i="1"/>
  <c r="F124" i="1" s="1"/>
  <c r="E120" i="1"/>
  <c r="E124" i="1" s="1"/>
  <c r="D120" i="1"/>
  <c r="D124" i="1" s="1"/>
  <c r="C120" i="1"/>
  <c r="C124" i="1" s="1"/>
  <c r="B120" i="1"/>
  <c r="B124" i="1" s="1"/>
  <c r="O113" i="1"/>
  <c r="O112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O110" i="1"/>
  <c r="O109" i="1"/>
  <c r="N108" i="1"/>
  <c r="N114" i="1" s="1"/>
  <c r="M108" i="1"/>
  <c r="M114" i="1" s="1"/>
  <c r="L108" i="1"/>
  <c r="L114" i="1" s="1"/>
  <c r="K108" i="1"/>
  <c r="K114" i="1" s="1"/>
  <c r="J108" i="1"/>
  <c r="J114" i="1" s="1"/>
  <c r="I108" i="1"/>
  <c r="I114" i="1" s="1"/>
  <c r="H108" i="1"/>
  <c r="H114" i="1" s="1"/>
  <c r="G108" i="1"/>
  <c r="G114" i="1" s="1"/>
  <c r="F108" i="1"/>
  <c r="F114" i="1" s="1"/>
  <c r="E108" i="1"/>
  <c r="E114" i="1" s="1"/>
  <c r="D108" i="1"/>
  <c r="D114" i="1" s="1"/>
  <c r="C108" i="1"/>
  <c r="C114" i="1" s="1"/>
  <c r="B108" i="1"/>
  <c r="B114" i="1" s="1"/>
  <c r="O107" i="1"/>
  <c r="O106" i="1"/>
  <c r="N105" i="1"/>
  <c r="N115" i="1" s="1"/>
  <c r="M105" i="1"/>
  <c r="M115" i="1" s="1"/>
  <c r="L105" i="1"/>
  <c r="L115" i="1" s="1"/>
  <c r="K105" i="1"/>
  <c r="K115" i="1" s="1"/>
  <c r="J105" i="1"/>
  <c r="J115" i="1" s="1"/>
  <c r="I105" i="1"/>
  <c r="I115" i="1" s="1"/>
  <c r="H105" i="1"/>
  <c r="H115" i="1" s="1"/>
  <c r="G105" i="1"/>
  <c r="G115" i="1" s="1"/>
  <c r="F105" i="1"/>
  <c r="F115" i="1" s="1"/>
  <c r="E105" i="1"/>
  <c r="E115" i="1" s="1"/>
  <c r="D105" i="1"/>
  <c r="D115" i="1" s="1"/>
  <c r="C105" i="1"/>
  <c r="C115" i="1" s="1"/>
  <c r="O115" i="1" s="1"/>
  <c r="B105" i="1"/>
  <c r="B115" i="1" s="1"/>
  <c r="N104" i="1"/>
  <c r="M104" i="1"/>
  <c r="L104" i="1"/>
  <c r="K104" i="1"/>
  <c r="J104" i="1"/>
  <c r="I104" i="1"/>
  <c r="H104" i="1"/>
  <c r="G104" i="1"/>
  <c r="F104" i="1"/>
  <c r="E104" i="1"/>
  <c r="D104" i="1"/>
  <c r="C104" i="1"/>
  <c r="O104" i="1" s="1"/>
  <c r="B104" i="1"/>
  <c r="O111" i="1" l="1"/>
  <c r="O142" i="1"/>
  <c r="O138" i="1"/>
  <c r="O133" i="1"/>
  <c r="O129" i="1"/>
  <c r="O124" i="1"/>
  <c r="O120" i="1"/>
  <c r="O114" i="1"/>
  <c r="O105" i="1"/>
  <c r="O108" i="1"/>
  <c r="O97" i="1" l="1"/>
  <c r="O96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O94" i="1"/>
  <c r="N93" i="1"/>
  <c r="N98" i="1" s="1"/>
  <c r="M93" i="1"/>
  <c r="M98" i="1" s="1"/>
  <c r="L93" i="1"/>
  <c r="L98" i="1" s="1"/>
  <c r="K93" i="1"/>
  <c r="K98" i="1" s="1"/>
  <c r="J93" i="1"/>
  <c r="J98" i="1" s="1"/>
  <c r="I93" i="1"/>
  <c r="I98" i="1" s="1"/>
  <c r="H93" i="1"/>
  <c r="H98" i="1" s="1"/>
  <c r="G93" i="1"/>
  <c r="G98" i="1" s="1"/>
  <c r="F93" i="1"/>
  <c r="F98" i="1" s="1"/>
  <c r="E93" i="1"/>
  <c r="E98" i="1" s="1"/>
  <c r="D93" i="1"/>
  <c r="D98" i="1" s="1"/>
  <c r="C93" i="1"/>
  <c r="C98" i="1" s="1"/>
  <c r="O98" i="1" s="1"/>
  <c r="B93" i="1"/>
  <c r="B98" i="1" s="1"/>
  <c r="O92" i="1"/>
  <c r="N91" i="1"/>
  <c r="N99" i="1" s="1"/>
  <c r="M91" i="1"/>
  <c r="M99" i="1" s="1"/>
  <c r="L91" i="1"/>
  <c r="L99" i="1" s="1"/>
  <c r="K91" i="1"/>
  <c r="K99" i="1" s="1"/>
  <c r="J91" i="1"/>
  <c r="J99" i="1" s="1"/>
  <c r="I91" i="1"/>
  <c r="I99" i="1" s="1"/>
  <c r="H91" i="1"/>
  <c r="H99" i="1" s="1"/>
  <c r="G91" i="1"/>
  <c r="G99" i="1" s="1"/>
  <c r="F91" i="1"/>
  <c r="F99" i="1" s="1"/>
  <c r="E91" i="1"/>
  <c r="E99" i="1" s="1"/>
  <c r="D91" i="1"/>
  <c r="D99" i="1" s="1"/>
  <c r="C91" i="1"/>
  <c r="C99" i="1" s="1"/>
  <c r="O99" i="1" s="1"/>
  <c r="B91" i="1"/>
  <c r="B99" i="1" s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O95" i="1" l="1"/>
  <c r="O90" i="1"/>
  <c r="O93" i="1"/>
  <c r="O91" i="1"/>
  <c r="N85" i="1" l="1"/>
  <c r="M85" i="1"/>
  <c r="L85" i="1"/>
  <c r="K85" i="1"/>
  <c r="J85" i="1"/>
  <c r="I85" i="1"/>
  <c r="H85" i="1"/>
  <c r="G85" i="1"/>
  <c r="F85" i="1"/>
  <c r="E85" i="1"/>
  <c r="D85" i="1"/>
  <c r="C85" i="1"/>
  <c r="O85" i="1" s="1"/>
  <c r="B85" i="1"/>
  <c r="N84" i="1"/>
  <c r="M84" i="1"/>
  <c r="L84" i="1"/>
  <c r="K84" i="1"/>
  <c r="J84" i="1"/>
  <c r="I84" i="1"/>
  <c r="H84" i="1"/>
  <c r="G84" i="1"/>
  <c r="F84" i="1"/>
  <c r="B84" i="1"/>
  <c r="O83" i="1"/>
  <c r="O82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E80" i="1"/>
  <c r="E84" i="1" s="1"/>
  <c r="D80" i="1"/>
  <c r="D84" i="1" s="1"/>
  <c r="C80" i="1"/>
  <c r="C84" i="1" s="1"/>
  <c r="O79" i="1"/>
  <c r="O78" i="1"/>
  <c r="B78" i="1"/>
  <c r="O81" i="1" l="1"/>
  <c r="O84" i="1"/>
  <c r="O80" i="1"/>
  <c r="O72" i="1" l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O70" i="1"/>
  <c r="N69" i="1"/>
  <c r="N73" i="1" s="1"/>
  <c r="M69" i="1"/>
  <c r="M73" i="1" s="1"/>
  <c r="L69" i="1"/>
  <c r="L73" i="1" s="1"/>
  <c r="K69" i="1"/>
  <c r="K73" i="1" s="1"/>
  <c r="J69" i="1"/>
  <c r="J73" i="1" s="1"/>
  <c r="I69" i="1"/>
  <c r="I73" i="1" s="1"/>
  <c r="H69" i="1"/>
  <c r="H73" i="1" s="1"/>
  <c r="G69" i="1"/>
  <c r="G73" i="1" s="1"/>
  <c r="F69" i="1"/>
  <c r="F73" i="1" s="1"/>
  <c r="E69" i="1"/>
  <c r="E73" i="1" s="1"/>
  <c r="D69" i="1"/>
  <c r="D73" i="1" s="1"/>
  <c r="C69" i="1"/>
  <c r="C73" i="1" s="1"/>
  <c r="B69" i="1"/>
  <c r="O63" i="1"/>
  <c r="O62" i="1"/>
  <c r="N61" i="1"/>
  <c r="N64" i="1" s="1"/>
  <c r="M61" i="1"/>
  <c r="M64" i="1" s="1"/>
  <c r="L61" i="1"/>
  <c r="L64" i="1" s="1"/>
  <c r="K61" i="1"/>
  <c r="K64" i="1" s="1"/>
  <c r="J61" i="1"/>
  <c r="J64" i="1" s="1"/>
  <c r="I61" i="1"/>
  <c r="I64" i="1" s="1"/>
  <c r="H61" i="1"/>
  <c r="H64" i="1" s="1"/>
  <c r="G61" i="1"/>
  <c r="G64" i="1" s="1"/>
  <c r="F61" i="1"/>
  <c r="F64" i="1" s="1"/>
  <c r="E61" i="1"/>
  <c r="E64" i="1" s="1"/>
  <c r="D61" i="1"/>
  <c r="D64" i="1" s="1"/>
  <c r="C61" i="1"/>
  <c r="C64" i="1" s="1"/>
  <c r="O64" i="1" s="1"/>
  <c r="B61" i="1"/>
  <c r="B64" i="1" s="1"/>
  <c r="O71" i="1" l="1"/>
  <c r="B73" i="1"/>
  <c r="O73" i="1"/>
  <c r="O69" i="1"/>
  <c r="O61" i="1"/>
  <c r="O54" i="1" l="1"/>
  <c r="O53" i="1"/>
  <c r="N52" i="1"/>
  <c r="M52" i="1"/>
  <c r="L52" i="1"/>
  <c r="K52" i="1"/>
  <c r="J52" i="1"/>
  <c r="I52" i="1"/>
  <c r="H52" i="1"/>
  <c r="G52" i="1"/>
  <c r="F52" i="1"/>
  <c r="E52" i="1"/>
  <c r="D52" i="1"/>
  <c r="C52" i="1"/>
  <c r="O52" i="1" s="1"/>
  <c r="B52" i="1"/>
  <c r="O51" i="1"/>
  <c r="N50" i="1"/>
  <c r="N55" i="1" s="1"/>
  <c r="M50" i="1"/>
  <c r="M55" i="1" s="1"/>
  <c r="L50" i="1"/>
  <c r="L55" i="1" s="1"/>
  <c r="K50" i="1"/>
  <c r="K55" i="1" s="1"/>
  <c r="J50" i="1"/>
  <c r="J55" i="1" s="1"/>
  <c r="I50" i="1"/>
  <c r="I55" i="1" s="1"/>
  <c r="H50" i="1"/>
  <c r="H55" i="1" s="1"/>
  <c r="G50" i="1"/>
  <c r="G55" i="1" s="1"/>
  <c r="F50" i="1"/>
  <c r="F55" i="1" s="1"/>
  <c r="E50" i="1"/>
  <c r="E55" i="1" s="1"/>
  <c r="D50" i="1"/>
  <c r="D55" i="1" s="1"/>
  <c r="C50" i="1"/>
  <c r="C55" i="1" s="1"/>
  <c r="O55" i="1" s="1"/>
  <c r="B50" i="1"/>
  <c r="B55" i="1" s="1"/>
  <c r="O49" i="1"/>
  <c r="N48" i="1"/>
  <c r="N56" i="1" s="1"/>
  <c r="M48" i="1"/>
  <c r="M56" i="1" s="1"/>
  <c r="L48" i="1"/>
  <c r="L56" i="1" s="1"/>
  <c r="K48" i="1"/>
  <c r="K56" i="1" s="1"/>
  <c r="J48" i="1"/>
  <c r="J56" i="1" s="1"/>
  <c r="I48" i="1"/>
  <c r="I56" i="1" s="1"/>
  <c r="H48" i="1"/>
  <c r="H56" i="1" s="1"/>
  <c r="G48" i="1"/>
  <c r="G56" i="1" s="1"/>
  <c r="F48" i="1"/>
  <c r="F56" i="1" s="1"/>
  <c r="E48" i="1"/>
  <c r="E56" i="1" s="1"/>
  <c r="D48" i="1"/>
  <c r="D56" i="1" s="1"/>
  <c r="C48" i="1"/>
  <c r="C56" i="1" s="1"/>
  <c r="O56" i="1" s="1"/>
  <c r="B48" i="1"/>
  <c r="B56" i="1" s="1"/>
  <c r="N47" i="1"/>
  <c r="L47" i="1"/>
  <c r="J47" i="1"/>
  <c r="H47" i="1"/>
  <c r="F47" i="1"/>
  <c r="D47" i="1"/>
  <c r="B47" i="1"/>
  <c r="C47" i="1" l="1"/>
  <c r="E47" i="1"/>
  <c r="G47" i="1"/>
  <c r="I47" i="1"/>
  <c r="K47" i="1"/>
  <c r="M47" i="1"/>
  <c r="O50" i="1"/>
  <c r="O48" i="1"/>
  <c r="O47" i="1" l="1"/>
  <c r="O41" i="1"/>
  <c r="O40" i="1"/>
  <c r="N39" i="1"/>
  <c r="M39" i="1"/>
  <c r="L39" i="1"/>
  <c r="K39" i="1"/>
  <c r="J39" i="1"/>
  <c r="I39" i="1"/>
  <c r="H39" i="1"/>
  <c r="G39" i="1"/>
  <c r="F39" i="1"/>
  <c r="E39" i="1"/>
  <c r="D39" i="1"/>
  <c r="C39" i="1"/>
  <c r="O39" i="1" s="1"/>
  <c r="B39" i="1"/>
  <c r="O38" i="1"/>
  <c r="O37" i="1"/>
  <c r="O36" i="1"/>
  <c r="O35" i="1"/>
  <c r="O34" i="1"/>
  <c r="N33" i="1"/>
  <c r="M33" i="1"/>
  <c r="L33" i="1"/>
  <c r="K33" i="1"/>
  <c r="J33" i="1"/>
  <c r="I33" i="1"/>
  <c r="H33" i="1"/>
  <c r="G33" i="1"/>
  <c r="F33" i="1"/>
  <c r="E33" i="1"/>
  <c r="D33" i="1"/>
  <c r="C33" i="1"/>
  <c r="O33" i="1" s="1"/>
  <c r="B33" i="1"/>
  <c r="O32" i="1"/>
  <c r="O31" i="1"/>
  <c r="O30" i="1"/>
  <c r="O29" i="1"/>
  <c r="O28" i="1"/>
  <c r="N27" i="1"/>
  <c r="M27" i="1"/>
  <c r="L27" i="1"/>
  <c r="K27" i="1"/>
  <c r="J27" i="1"/>
  <c r="I27" i="1"/>
  <c r="H27" i="1"/>
  <c r="G27" i="1"/>
  <c r="F27" i="1"/>
  <c r="E27" i="1"/>
  <c r="D27" i="1"/>
  <c r="C27" i="1"/>
  <c r="O27" i="1" s="1"/>
  <c r="B27" i="1"/>
  <c r="N26" i="1"/>
  <c r="N42" i="1" s="1"/>
  <c r="M26" i="1"/>
  <c r="M42" i="1" s="1"/>
  <c r="L26" i="1"/>
  <c r="L42" i="1" s="1"/>
  <c r="K26" i="1"/>
  <c r="K42" i="1" s="1"/>
  <c r="J26" i="1"/>
  <c r="J42" i="1" s="1"/>
  <c r="I26" i="1"/>
  <c r="I42" i="1" s="1"/>
  <c r="H26" i="1"/>
  <c r="H42" i="1" s="1"/>
  <c r="G26" i="1"/>
  <c r="G42" i="1" s="1"/>
  <c r="F26" i="1"/>
  <c r="F42" i="1" s="1"/>
  <c r="E26" i="1"/>
  <c r="E42" i="1" s="1"/>
  <c r="D26" i="1"/>
  <c r="D42" i="1" s="1"/>
  <c r="C26" i="1"/>
  <c r="C42" i="1" s="1"/>
  <c r="B26" i="1"/>
  <c r="B42" i="1" s="1"/>
  <c r="O42" i="1" l="1"/>
  <c r="O26" i="1"/>
  <c r="N21" i="1" l="1"/>
  <c r="M21" i="1"/>
  <c r="L21" i="1"/>
  <c r="K21" i="1"/>
  <c r="J21" i="1"/>
  <c r="I21" i="1"/>
  <c r="H21" i="1"/>
  <c r="G21" i="1"/>
  <c r="F21" i="1"/>
  <c r="E21" i="1"/>
  <c r="D21" i="1"/>
  <c r="C21" i="1"/>
  <c r="O21" i="1" s="1"/>
  <c r="B21" i="1"/>
  <c r="O20" i="1"/>
  <c r="O19" i="1"/>
  <c r="N14" i="1" l="1"/>
  <c r="M14" i="1"/>
  <c r="L14" i="1"/>
  <c r="K14" i="1"/>
  <c r="J14" i="1"/>
  <c r="I14" i="1"/>
  <c r="H14" i="1"/>
  <c r="G14" i="1"/>
  <c r="F14" i="1"/>
  <c r="E14" i="1"/>
  <c r="D14" i="1"/>
  <c r="C14" i="1"/>
  <c r="O14" i="1" s="1"/>
  <c r="B14" i="1"/>
  <c r="O13" i="1"/>
  <c r="O12" i="1"/>
  <c r="Q153" i="5" l="1"/>
  <c r="Q154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25" i="5"/>
  <c r="Q126" i="5"/>
  <c r="Q127" i="5"/>
  <c r="Q128" i="5"/>
  <c r="Q129" i="5"/>
  <c r="Q130" i="5"/>
  <c r="Q131" i="5"/>
  <c r="Q132" i="5"/>
  <c r="Q133" i="5"/>
  <c r="Q134" i="5"/>
  <c r="Q111" i="5"/>
  <c r="Q112" i="5"/>
  <c r="Q113" i="5"/>
  <c r="Q116" i="5"/>
  <c r="Q117" i="5"/>
  <c r="Q118" i="5"/>
  <c r="Q101" i="5"/>
  <c r="Q102" i="5"/>
  <c r="Q104" i="5"/>
  <c r="Q105" i="5"/>
  <c r="Q106" i="5"/>
  <c r="Q107" i="5"/>
  <c r="Q108" i="5"/>
  <c r="Q109" i="5"/>
  <c r="Q88" i="5"/>
  <c r="Q89" i="5"/>
  <c r="Q90" i="5"/>
  <c r="Q91" i="5"/>
  <c r="Q92" i="5"/>
  <c r="Q93" i="5"/>
  <c r="Q70" i="5"/>
  <c r="Q71" i="5"/>
  <c r="Q73" i="5"/>
  <c r="Q74" i="5"/>
  <c r="Q69" i="5"/>
  <c r="Q67" i="5"/>
  <c r="Q68" i="5"/>
  <c r="Q66" i="5"/>
  <c r="R66" i="5" s="1"/>
  <c r="Q64" i="5"/>
  <c r="Q51" i="5"/>
  <c r="R51" i="5" s="1"/>
  <c r="Q49" i="5"/>
  <c r="Q48" i="5"/>
  <c r="R48" i="5" s="1"/>
  <c r="Q46" i="5"/>
  <c r="Q29" i="5"/>
  <c r="Q30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5" i="5"/>
  <c r="R36" i="5"/>
  <c r="R37" i="5"/>
  <c r="R38" i="5"/>
  <c r="R39" i="5"/>
  <c r="R40" i="5"/>
  <c r="R43" i="5"/>
  <c r="R45" i="5"/>
  <c r="R46" i="5"/>
  <c r="R49" i="5"/>
  <c r="R52" i="5"/>
  <c r="R53" i="5"/>
  <c r="R54" i="5"/>
  <c r="R55" i="5"/>
  <c r="R56" i="5"/>
  <c r="R58" i="5"/>
  <c r="R59" i="5"/>
  <c r="R61" i="5"/>
  <c r="R63" i="5"/>
  <c r="R64" i="5"/>
  <c r="R65" i="5"/>
  <c r="R67" i="5"/>
  <c r="R68" i="5"/>
  <c r="R69" i="5"/>
  <c r="R70" i="5"/>
  <c r="R71" i="5"/>
  <c r="R73" i="5"/>
  <c r="R74" i="5"/>
  <c r="R75" i="5"/>
  <c r="R76" i="5"/>
  <c r="R77" i="5"/>
  <c r="R78" i="5"/>
  <c r="R79" i="5"/>
  <c r="R81" i="5"/>
  <c r="R82" i="5"/>
  <c r="R83" i="5"/>
  <c r="R84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4" i="5"/>
  <c r="R105" i="5"/>
  <c r="R106" i="5"/>
  <c r="R107" i="5"/>
  <c r="R108" i="5"/>
  <c r="R109" i="5"/>
  <c r="R110" i="5"/>
  <c r="R111" i="5"/>
  <c r="R112" i="5"/>
  <c r="R113" i="5"/>
  <c r="R116" i="5"/>
  <c r="R117" i="5"/>
  <c r="R118" i="5"/>
  <c r="R119" i="5"/>
  <c r="R120" i="5"/>
  <c r="R121" i="5"/>
  <c r="R122" i="5"/>
  <c r="R123" i="5"/>
  <c r="R134" i="5"/>
  <c r="R135" i="5"/>
  <c r="R136" i="5"/>
  <c r="R137" i="5"/>
  <c r="R138" i="5"/>
  <c r="R139" i="5"/>
  <c r="R141" i="5"/>
  <c r="R143" i="5"/>
  <c r="R145" i="5"/>
  <c r="R146" i="5"/>
  <c r="R147" i="5"/>
  <c r="R148" i="5"/>
  <c r="R150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2" i="5"/>
  <c r="E72" i="5"/>
  <c r="F72" i="5"/>
  <c r="G72" i="5"/>
  <c r="H72" i="5"/>
  <c r="I72" i="5"/>
  <c r="J72" i="5"/>
  <c r="K72" i="5"/>
  <c r="Q72" i="5" s="1"/>
  <c r="R72" i="5" s="1"/>
  <c r="L72" i="5"/>
  <c r="M72" i="5"/>
  <c r="N72" i="5"/>
  <c r="O72" i="5"/>
  <c r="P72" i="5"/>
  <c r="D72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 s="1"/>
  <c r="R103" i="5" s="1"/>
  <c r="D103" i="5"/>
  <c r="Q159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D158" i="5"/>
  <c r="R133" i="5" l="1"/>
  <c r="R132" i="5" l="1"/>
  <c r="R131" i="5" l="1"/>
  <c r="R130" i="5" l="1"/>
  <c r="R129" i="5" l="1"/>
  <c r="R128" i="5" l="1"/>
  <c r="R127" i="5" l="1"/>
  <c r="R125" i="5" l="1"/>
  <c r="R126" i="5"/>
  <c r="E89" i="5" l="1"/>
  <c r="F89" i="5"/>
  <c r="G89" i="5"/>
  <c r="H89" i="5"/>
  <c r="I89" i="5"/>
  <c r="J89" i="5"/>
  <c r="K89" i="5"/>
  <c r="L89" i="5"/>
  <c r="M89" i="5"/>
  <c r="N89" i="5"/>
  <c r="O89" i="5"/>
  <c r="P89" i="5"/>
  <c r="D89" i="5"/>
  <c r="Q98" i="5"/>
  <c r="E52" i="5" l="1"/>
  <c r="F52" i="5"/>
  <c r="G52" i="5"/>
  <c r="H52" i="5"/>
  <c r="I52" i="5"/>
  <c r="J52" i="5"/>
  <c r="K52" i="5"/>
  <c r="L52" i="5"/>
  <c r="M52" i="5"/>
  <c r="N52" i="5"/>
  <c r="O52" i="5"/>
  <c r="P52" i="5"/>
  <c r="S60" i="4"/>
  <c r="S49" i="4"/>
  <c r="S19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E99" i="4"/>
  <c r="F99" i="4"/>
  <c r="G99" i="4"/>
  <c r="H99" i="4"/>
  <c r="I99" i="4"/>
  <c r="J99" i="4"/>
  <c r="K99" i="4"/>
  <c r="L99" i="4"/>
  <c r="M99" i="4"/>
  <c r="N99" i="4"/>
  <c r="O99" i="4"/>
  <c r="P99" i="4"/>
  <c r="D99" i="4"/>
  <c r="E89" i="4"/>
  <c r="F89" i="4"/>
  <c r="G89" i="4"/>
  <c r="H89" i="4"/>
  <c r="I89" i="4"/>
  <c r="J89" i="4"/>
  <c r="K89" i="4"/>
  <c r="L89" i="4"/>
  <c r="M89" i="4"/>
  <c r="N89" i="4"/>
  <c r="O89" i="4"/>
  <c r="P89" i="4"/>
  <c r="E90" i="4"/>
  <c r="F90" i="4"/>
  <c r="G90" i="4"/>
  <c r="H90" i="4"/>
  <c r="I90" i="4"/>
  <c r="J90" i="4"/>
  <c r="K90" i="4"/>
  <c r="L90" i="4"/>
  <c r="M90" i="4"/>
  <c r="N90" i="4"/>
  <c r="O90" i="4"/>
  <c r="P90" i="4"/>
  <c r="E80" i="4"/>
  <c r="F80" i="4"/>
  <c r="G80" i="4"/>
  <c r="H80" i="4"/>
  <c r="I80" i="4"/>
  <c r="J80" i="4"/>
  <c r="K80" i="4"/>
  <c r="L80" i="4"/>
  <c r="M80" i="4"/>
  <c r="N80" i="4"/>
  <c r="O80" i="4"/>
  <c r="P80" i="4"/>
  <c r="E76" i="4"/>
  <c r="F76" i="4"/>
  <c r="G76" i="4"/>
  <c r="H76" i="4"/>
  <c r="I76" i="4"/>
  <c r="J76" i="4"/>
  <c r="K76" i="4"/>
  <c r="L76" i="4"/>
  <c r="M76" i="4"/>
  <c r="N76" i="4"/>
  <c r="O76" i="4"/>
  <c r="P76" i="4"/>
  <c r="E77" i="4"/>
  <c r="F77" i="4"/>
  <c r="G77" i="4"/>
  <c r="H77" i="4"/>
  <c r="I77" i="4"/>
  <c r="J77" i="4"/>
  <c r="K77" i="4"/>
  <c r="L77" i="4"/>
  <c r="M77" i="4"/>
  <c r="N77" i="4"/>
  <c r="O77" i="4"/>
  <c r="P77" i="4"/>
  <c r="E60" i="4"/>
  <c r="F60" i="4"/>
  <c r="G60" i="4"/>
  <c r="H60" i="4"/>
  <c r="I60" i="4"/>
  <c r="J60" i="4"/>
  <c r="K60" i="4"/>
  <c r="L60" i="4"/>
  <c r="M60" i="4"/>
  <c r="N60" i="4"/>
  <c r="O60" i="4"/>
  <c r="P60" i="4"/>
  <c r="E62" i="4"/>
  <c r="F62" i="4"/>
  <c r="G62" i="4"/>
  <c r="H62" i="4"/>
  <c r="I62" i="4"/>
  <c r="J62" i="4"/>
  <c r="K62" i="4"/>
  <c r="L62" i="4"/>
  <c r="M62" i="4"/>
  <c r="N62" i="4"/>
  <c r="O62" i="4"/>
  <c r="P62" i="4"/>
  <c r="E66" i="4"/>
  <c r="F66" i="4"/>
  <c r="G66" i="4"/>
  <c r="H66" i="4"/>
  <c r="I66" i="4"/>
  <c r="J66" i="4"/>
  <c r="K66" i="4"/>
  <c r="L66" i="4"/>
  <c r="M66" i="4"/>
  <c r="N66" i="4"/>
  <c r="O66" i="4"/>
  <c r="P66" i="4"/>
  <c r="E49" i="4"/>
  <c r="F49" i="4"/>
  <c r="G49" i="4"/>
  <c r="H49" i="4"/>
  <c r="I49" i="4"/>
  <c r="J49" i="4"/>
  <c r="K49" i="4"/>
  <c r="L49" i="4"/>
  <c r="M49" i="4"/>
  <c r="N49" i="4"/>
  <c r="O49" i="4"/>
  <c r="P49" i="4"/>
  <c r="E50" i="4"/>
  <c r="F50" i="4"/>
  <c r="G50" i="4"/>
  <c r="H50" i="4"/>
  <c r="I50" i="4"/>
  <c r="J50" i="4"/>
  <c r="K50" i="4"/>
  <c r="L50" i="4"/>
  <c r="M50" i="4"/>
  <c r="N50" i="4"/>
  <c r="O50" i="4"/>
  <c r="P50" i="4"/>
  <c r="R43" i="4"/>
  <c r="Q30" i="4"/>
  <c r="D105" i="4"/>
  <c r="R106" i="4"/>
  <c r="Q106" i="4"/>
  <c r="E29" i="4"/>
  <c r="F29" i="4"/>
  <c r="G29" i="4"/>
  <c r="H29" i="4"/>
  <c r="I29" i="4"/>
  <c r="J29" i="4"/>
  <c r="K29" i="4"/>
  <c r="L29" i="4"/>
  <c r="M29" i="4"/>
  <c r="N29" i="4"/>
  <c r="O29" i="4"/>
  <c r="P29" i="4"/>
  <c r="D29" i="4"/>
  <c r="E16" i="4"/>
  <c r="F16" i="4"/>
  <c r="G16" i="4"/>
  <c r="H16" i="4"/>
  <c r="I16" i="4"/>
  <c r="J16" i="4"/>
  <c r="K16" i="4"/>
  <c r="L16" i="4"/>
  <c r="M16" i="4"/>
  <c r="N16" i="4"/>
  <c r="O16" i="4"/>
  <c r="P16" i="4"/>
  <c r="D16" i="4"/>
  <c r="P17" i="4"/>
  <c r="Q97" i="5" l="1"/>
  <c r="E152" i="5"/>
  <c r="F152" i="5"/>
  <c r="G152" i="5"/>
  <c r="H152" i="5"/>
  <c r="I152" i="5"/>
  <c r="J152" i="5"/>
  <c r="K152" i="5"/>
  <c r="L152" i="5"/>
  <c r="M152" i="5"/>
  <c r="N152" i="5"/>
  <c r="O152" i="5"/>
  <c r="P152" i="5"/>
  <c r="D152" i="5"/>
  <c r="Q156" i="5"/>
  <c r="Q65" i="5"/>
  <c r="Q79" i="5"/>
  <c r="E29" i="5"/>
  <c r="F29" i="5"/>
  <c r="G29" i="5"/>
  <c r="H29" i="5"/>
  <c r="I29" i="5"/>
  <c r="J29" i="5"/>
  <c r="K29" i="5"/>
  <c r="L29" i="5"/>
  <c r="M29" i="5"/>
  <c r="N29" i="5"/>
  <c r="O29" i="5"/>
  <c r="P29" i="5"/>
  <c r="D29" i="5"/>
  <c r="E47" i="5" l="1"/>
  <c r="F47" i="5"/>
  <c r="G47" i="5"/>
  <c r="H47" i="5"/>
  <c r="I47" i="5"/>
  <c r="J47" i="5"/>
  <c r="K47" i="5"/>
  <c r="L47" i="5"/>
  <c r="M47" i="5"/>
  <c r="N47" i="5"/>
  <c r="O47" i="5"/>
  <c r="P47" i="5"/>
  <c r="D47" i="5"/>
  <c r="Q96" i="5"/>
  <c r="Q95" i="5"/>
  <c r="Q155" i="5"/>
  <c r="Q94" i="5"/>
  <c r="Q56" i="4" l="1"/>
  <c r="R65" i="4" l="1"/>
  <c r="S65" i="4" s="1"/>
  <c r="D62" i="4"/>
  <c r="D22" i="4"/>
  <c r="E22" i="4"/>
  <c r="P102" i="4" l="1"/>
  <c r="R82" i="4"/>
  <c r="G39" i="4"/>
  <c r="H39" i="4"/>
  <c r="P13" i="6" l="1"/>
  <c r="E115" i="5" l="1"/>
  <c r="F115" i="5"/>
  <c r="F114" i="5" s="1"/>
  <c r="G115" i="5"/>
  <c r="G114" i="5" s="1"/>
  <c r="H115" i="5"/>
  <c r="H114" i="5" s="1"/>
  <c r="I115" i="5"/>
  <c r="I114" i="5" s="1"/>
  <c r="J115" i="5"/>
  <c r="J114" i="5" s="1"/>
  <c r="K115" i="5"/>
  <c r="K114" i="5" s="1"/>
  <c r="L115" i="5"/>
  <c r="L114" i="5" s="1"/>
  <c r="M115" i="5"/>
  <c r="M114" i="5" s="1"/>
  <c r="N115" i="5"/>
  <c r="N114" i="5" s="1"/>
  <c r="O115" i="5"/>
  <c r="O114" i="5" s="1"/>
  <c r="P115" i="5"/>
  <c r="P114" i="5" s="1"/>
  <c r="D115" i="5"/>
  <c r="E15" i="5"/>
  <c r="F15" i="5"/>
  <c r="G15" i="5"/>
  <c r="H15" i="5"/>
  <c r="I15" i="5"/>
  <c r="J15" i="5"/>
  <c r="K15" i="5"/>
  <c r="L15" i="5"/>
  <c r="M15" i="5"/>
  <c r="N15" i="5"/>
  <c r="O15" i="5"/>
  <c r="P15" i="5"/>
  <c r="D15" i="5"/>
  <c r="E20" i="5"/>
  <c r="F20" i="5"/>
  <c r="G20" i="5"/>
  <c r="H20" i="5"/>
  <c r="I20" i="5"/>
  <c r="J20" i="5"/>
  <c r="K20" i="5"/>
  <c r="L20" i="5"/>
  <c r="M20" i="5"/>
  <c r="N20" i="5"/>
  <c r="O20" i="5"/>
  <c r="P20" i="5"/>
  <c r="D20" i="5"/>
  <c r="D19" i="5" s="1"/>
  <c r="E26" i="5"/>
  <c r="F26" i="5"/>
  <c r="G26" i="5"/>
  <c r="H26" i="5"/>
  <c r="I26" i="5"/>
  <c r="J26" i="5"/>
  <c r="K26" i="5"/>
  <c r="L26" i="5"/>
  <c r="M26" i="5"/>
  <c r="N26" i="5"/>
  <c r="O26" i="5"/>
  <c r="P26" i="5"/>
  <c r="D26" i="5"/>
  <c r="E34" i="5"/>
  <c r="F34" i="5"/>
  <c r="G34" i="5"/>
  <c r="H34" i="5"/>
  <c r="I34" i="5"/>
  <c r="J34" i="5"/>
  <c r="K34" i="5"/>
  <c r="L34" i="5"/>
  <c r="M34" i="5"/>
  <c r="N34" i="5"/>
  <c r="O34" i="5"/>
  <c r="P34" i="5"/>
  <c r="D34" i="5"/>
  <c r="E44" i="5"/>
  <c r="F44" i="5"/>
  <c r="G44" i="5"/>
  <c r="H44" i="5"/>
  <c r="I44" i="5"/>
  <c r="J44" i="5"/>
  <c r="K44" i="5"/>
  <c r="L44" i="5"/>
  <c r="M44" i="5"/>
  <c r="N44" i="5"/>
  <c r="O44" i="5"/>
  <c r="P44" i="5"/>
  <c r="D44" i="5"/>
  <c r="E60" i="5"/>
  <c r="F60" i="5"/>
  <c r="G60" i="5"/>
  <c r="H60" i="5"/>
  <c r="I60" i="5"/>
  <c r="J60" i="5"/>
  <c r="K60" i="5"/>
  <c r="L60" i="5"/>
  <c r="M60" i="5"/>
  <c r="N60" i="5"/>
  <c r="O60" i="5"/>
  <c r="P60" i="5"/>
  <c r="D60" i="5"/>
  <c r="E66" i="5"/>
  <c r="E64" i="5" s="1"/>
  <c r="F66" i="5"/>
  <c r="F64" i="5" s="1"/>
  <c r="G66" i="5"/>
  <c r="G64" i="5" s="1"/>
  <c r="H66" i="5"/>
  <c r="H64" i="5" s="1"/>
  <c r="I66" i="5"/>
  <c r="I64" i="5" s="1"/>
  <c r="J66" i="5"/>
  <c r="J64" i="5" s="1"/>
  <c r="K66" i="5"/>
  <c r="K64" i="5" s="1"/>
  <c r="L66" i="5"/>
  <c r="L64" i="5" s="1"/>
  <c r="M66" i="5"/>
  <c r="M64" i="5" s="1"/>
  <c r="N66" i="5"/>
  <c r="N64" i="5" s="1"/>
  <c r="O66" i="5"/>
  <c r="O64" i="5" s="1"/>
  <c r="P66" i="5"/>
  <c r="P64" i="5" s="1"/>
  <c r="D66" i="5"/>
  <c r="D64" i="5" s="1"/>
  <c r="E69" i="5"/>
  <c r="F69" i="5"/>
  <c r="G69" i="5"/>
  <c r="H69" i="5"/>
  <c r="I69" i="5"/>
  <c r="J69" i="5"/>
  <c r="K69" i="5"/>
  <c r="L69" i="5"/>
  <c r="M69" i="5"/>
  <c r="N69" i="5"/>
  <c r="O69" i="5"/>
  <c r="P69" i="5"/>
  <c r="D69" i="5"/>
  <c r="E80" i="5"/>
  <c r="F80" i="5"/>
  <c r="G80" i="5"/>
  <c r="H80" i="5"/>
  <c r="I80" i="5"/>
  <c r="J80" i="5"/>
  <c r="K80" i="5"/>
  <c r="L80" i="5"/>
  <c r="M80" i="5"/>
  <c r="N80" i="5"/>
  <c r="O80" i="5"/>
  <c r="P80" i="5"/>
  <c r="D8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D10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D11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D120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D125" i="5"/>
  <c r="E128" i="5"/>
  <c r="E124" i="5" s="1"/>
  <c r="F128" i="5"/>
  <c r="G128" i="5"/>
  <c r="H128" i="5"/>
  <c r="I128" i="5"/>
  <c r="J128" i="5"/>
  <c r="K128" i="5"/>
  <c r="K124" i="5" s="1"/>
  <c r="L128" i="5"/>
  <c r="M128" i="5"/>
  <c r="N128" i="5"/>
  <c r="O128" i="5"/>
  <c r="P128" i="5"/>
  <c r="D128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D135" i="5"/>
  <c r="D142" i="5"/>
  <c r="D146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D160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D169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D173" i="5"/>
  <c r="D163" i="5"/>
  <c r="L57" i="5"/>
  <c r="I124" i="5"/>
  <c r="E42" i="5"/>
  <c r="F42" i="5"/>
  <c r="G42" i="5"/>
  <c r="H42" i="5"/>
  <c r="I42" i="5"/>
  <c r="J42" i="5"/>
  <c r="K42" i="5"/>
  <c r="L42" i="5"/>
  <c r="M42" i="5"/>
  <c r="N42" i="5"/>
  <c r="O42" i="5"/>
  <c r="P42" i="5"/>
  <c r="D42" i="5"/>
  <c r="R42" i="5" s="1"/>
  <c r="E24" i="5"/>
  <c r="F24" i="5"/>
  <c r="G24" i="5"/>
  <c r="H24" i="5"/>
  <c r="I24" i="5"/>
  <c r="J24" i="5"/>
  <c r="K24" i="5"/>
  <c r="L24" i="5"/>
  <c r="M24" i="5"/>
  <c r="N24" i="5"/>
  <c r="O24" i="5"/>
  <c r="P24" i="5"/>
  <c r="D24" i="5"/>
  <c r="D114" i="5" l="1"/>
  <c r="Q115" i="5"/>
  <c r="R115" i="5" s="1"/>
  <c r="E114" i="5"/>
  <c r="Q114" i="5" s="1"/>
  <c r="G124" i="5"/>
  <c r="O57" i="5"/>
  <c r="I57" i="5"/>
  <c r="N124" i="5"/>
  <c r="J124" i="5"/>
  <c r="H124" i="5"/>
  <c r="O124" i="5"/>
  <c r="M124" i="5"/>
  <c r="F124" i="5"/>
  <c r="K57" i="5"/>
  <c r="N57" i="5"/>
  <c r="D57" i="5"/>
  <c r="P124" i="5"/>
  <c r="F57" i="5"/>
  <c r="L124" i="5"/>
  <c r="D124" i="5"/>
  <c r="H57" i="5"/>
  <c r="M57" i="5"/>
  <c r="E57" i="5"/>
  <c r="P57" i="5"/>
  <c r="G57" i="5"/>
  <c r="J57" i="5"/>
  <c r="E85" i="4"/>
  <c r="R87" i="4"/>
  <c r="S87" i="4" s="1"/>
  <c r="R112" i="4"/>
  <c r="S112" i="4" s="1"/>
  <c r="E110" i="4"/>
  <c r="F110" i="4"/>
  <c r="G110" i="4"/>
  <c r="H110" i="4"/>
  <c r="I110" i="4"/>
  <c r="J110" i="4"/>
  <c r="K110" i="4"/>
  <c r="L110" i="4"/>
  <c r="M110" i="4"/>
  <c r="N110" i="4"/>
  <c r="O110" i="4"/>
  <c r="P110" i="4"/>
  <c r="D110" i="4"/>
  <c r="R51" i="4"/>
  <c r="S51" i="4" s="1"/>
  <c r="R52" i="4"/>
  <c r="S52" i="4" s="1"/>
  <c r="D50" i="4"/>
  <c r="R13" i="4"/>
  <c r="S13" i="4" s="1"/>
  <c r="R14" i="4"/>
  <c r="S14" i="4" s="1"/>
  <c r="R16" i="4"/>
  <c r="S16" i="4" s="1"/>
  <c r="R20" i="4"/>
  <c r="S20" i="4" s="1"/>
  <c r="R23" i="4"/>
  <c r="S23" i="4" s="1"/>
  <c r="R24" i="4"/>
  <c r="S24" i="4" s="1"/>
  <c r="R27" i="4"/>
  <c r="S27" i="4" s="1"/>
  <c r="R28" i="4"/>
  <c r="S28" i="4" s="1"/>
  <c r="R32" i="4"/>
  <c r="S32" i="4" s="1"/>
  <c r="R33" i="4"/>
  <c r="S33" i="4" s="1"/>
  <c r="R34" i="4"/>
  <c r="S34" i="4" s="1"/>
  <c r="R35" i="4"/>
  <c r="S35" i="4" s="1"/>
  <c r="R37" i="4"/>
  <c r="S37" i="4" s="1"/>
  <c r="R38" i="4"/>
  <c r="S38" i="4" s="1"/>
  <c r="R40" i="4"/>
  <c r="S40" i="4" s="1"/>
  <c r="R41" i="4"/>
  <c r="S41" i="4" s="1"/>
  <c r="S43" i="4"/>
  <c r="R45" i="4"/>
  <c r="S45" i="4" s="1"/>
  <c r="R46" i="4"/>
  <c r="S46" i="4" s="1"/>
  <c r="R48" i="4"/>
  <c r="S48" i="4" s="1"/>
  <c r="R53" i="4"/>
  <c r="S53" i="4" s="1"/>
  <c r="R54" i="4"/>
  <c r="S54" i="4" s="1"/>
  <c r="R56" i="4"/>
  <c r="S56" i="4" s="1"/>
  <c r="R57" i="4"/>
  <c r="S57" i="4" s="1"/>
  <c r="R58" i="4"/>
  <c r="S58" i="4" s="1"/>
  <c r="R59" i="4"/>
  <c r="S59" i="4" s="1"/>
  <c r="R61" i="4"/>
  <c r="S61" i="4" s="1"/>
  <c r="R63" i="4"/>
  <c r="S63" i="4" s="1"/>
  <c r="R64" i="4"/>
  <c r="S64" i="4" s="1"/>
  <c r="R67" i="4"/>
  <c r="S67" i="4" s="1"/>
  <c r="R68" i="4"/>
  <c r="S68" i="4" s="1"/>
  <c r="R69" i="4"/>
  <c r="S69" i="4" s="1"/>
  <c r="R70" i="4"/>
  <c r="S70" i="4" s="1"/>
  <c r="R71" i="4"/>
  <c r="S71" i="4" s="1"/>
  <c r="R72" i="4"/>
  <c r="S72" i="4" s="1"/>
  <c r="R73" i="4"/>
  <c r="S73" i="4" s="1"/>
  <c r="R74" i="4"/>
  <c r="S74" i="4" s="1"/>
  <c r="R75" i="4"/>
  <c r="S75" i="4" s="1"/>
  <c r="R78" i="4"/>
  <c r="S78" i="4" s="1"/>
  <c r="R79" i="4"/>
  <c r="S79" i="4" s="1"/>
  <c r="S82" i="4"/>
  <c r="R83" i="4"/>
  <c r="S83" i="4" s="1"/>
  <c r="R84" i="4"/>
  <c r="S84" i="4" s="1"/>
  <c r="R86" i="4"/>
  <c r="S86" i="4" s="1"/>
  <c r="R88" i="4"/>
  <c r="S88" i="4" s="1"/>
  <c r="R91" i="4"/>
  <c r="S91" i="4" s="1"/>
  <c r="R92" i="4"/>
  <c r="S92" i="4" s="1"/>
  <c r="R93" i="4"/>
  <c r="S93" i="4" s="1"/>
  <c r="R94" i="4"/>
  <c r="S94" i="4" s="1"/>
  <c r="R95" i="4"/>
  <c r="S95" i="4" s="1"/>
  <c r="R97" i="4"/>
  <c r="S97" i="4" s="1"/>
  <c r="R98" i="4"/>
  <c r="S98" i="4" s="1"/>
  <c r="R100" i="4"/>
  <c r="S100" i="4" s="1"/>
  <c r="R101" i="4"/>
  <c r="S101" i="4" s="1"/>
  <c r="R103" i="4"/>
  <c r="S103" i="4" s="1"/>
  <c r="R104" i="4"/>
  <c r="S104" i="4" s="1"/>
  <c r="R108" i="4"/>
  <c r="S108" i="4" s="1"/>
  <c r="R109" i="4"/>
  <c r="S109" i="4" s="1"/>
  <c r="R110" i="4"/>
  <c r="R111" i="4"/>
  <c r="S111" i="4" s="1"/>
  <c r="R114" i="4"/>
  <c r="S114" i="4" s="1"/>
  <c r="R114" i="5" l="1"/>
  <c r="S110" i="4"/>
  <c r="D49" i="4"/>
  <c r="R50" i="4"/>
  <c r="S50" i="4" s="1"/>
  <c r="D90" i="4"/>
  <c r="E42" i="4"/>
  <c r="F42" i="4"/>
  <c r="G42" i="4"/>
  <c r="H42" i="4"/>
  <c r="I42" i="4"/>
  <c r="J42" i="4"/>
  <c r="K42" i="4"/>
  <c r="L42" i="4"/>
  <c r="M42" i="4"/>
  <c r="N42" i="4"/>
  <c r="O42" i="4"/>
  <c r="P42" i="4"/>
  <c r="D42" i="4"/>
  <c r="R42" i="4" l="1"/>
  <c r="S42" i="4" s="1"/>
  <c r="D89" i="4"/>
  <c r="R90" i="4"/>
  <c r="S90" i="4" s="1"/>
  <c r="R62" i="4" l="1"/>
  <c r="S62" i="4" s="1"/>
  <c r="Q62" i="4"/>
  <c r="Q60" i="5" l="1"/>
  <c r="R60" i="5" s="1"/>
  <c r="Q76" i="5"/>
  <c r="Q13" i="5"/>
  <c r="Q14" i="5"/>
  <c r="Q16" i="5"/>
  <c r="Q17" i="5"/>
  <c r="Q18" i="5"/>
  <c r="Q21" i="5"/>
  <c r="Q22" i="5"/>
  <c r="Q23" i="5"/>
  <c r="Q25" i="5"/>
  <c r="Q27" i="5"/>
  <c r="Q28" i="5"/>
  <c r="Q31" i="5"/>
  <c r="Q32" i="5"/>
  <c r="Q33" i="5"/>
  <c r="Q35" i="5"/>
  <c r="Q36" i="5"/>
  <c r="Q37" i="5"/>
  <c r="Q39" i="5"/>
  <c r="Q40" i="5"/>
  <c r="Q41" i="5"/>
  <c r="R41" i="5" s="1"/>
  <c r="Q45" i="5"/>
  <c r="Q47" i="5"/>
  <c r="R47" i="5" s="1"/>
  <c r="Q53" i="5"/>
  <c r="Q55" i="5"/>
  <c r="Q56" i="5"/>
  <c r="Q58" i="5"/>
  <c r="Q59" i="5"/>
  <c r="Q61" i="5"/>
  <c r="Q62" i="5"/>
  <c r="R62" i="5" s="1"/>
  <c r="Q63" i="5"/>
  <c r="Q75" i="5"/>
  <c r="Q77" i="5"/>
  <c r="Q78" i="5"/>
  <c r="Q81" i="5"/>
  <c r="Q82" i="5"/>
  <c r="Q83" i="5"/>
  <c r="Q84" i="5"/>
  <c r="Q85" i="5"/>
  <c r="R85" i="5" s="1"/>
  <c r="Q86" i="5"/>
  <c r="Q87" i="5"/>
  <c r="Q99" i="5"/>
  <c r="Q119" i="5"/>
  <c r="Q121" i="5"/>
  <c r="Q122" i="5"/>
  <c r="Q123" i="5"/>
  <c r="Q136" i="5"/>
  <c r="Q137" i="5"/>
  <c r="Q138" i="5"/>
  <c r="Q139" i="5"/>
  <c r="Q141" i="5"/>
  <c r="Q143" i="5"/>
  <c r="Q144" i="5"/>
  <c r="R144" i="5" s="1"/>
  <c r="Q145" i="5"/>
  <c r="Q147" i="5"/>
  <c r="Q148" i="5"/>
  <c r="Q150" i="5"/>
  <c r="Q151" i="5"/>
  <c r="R151" i="5" s="1"/>
  <c r="Q152" i="5"/>
  <c r="Q157" i="5"/>
  <c r="Q161" i="5"/>
  <c r="Q162" i="5"/>
  <c r="Q164" i="5"/>
  <c r="Q165" i="5"/>
  <c r="Q166" i="5"/>
  <c r="Q168" i="5"/>
  <c r="Q170" i="5"/>
  <c r="Q171" i="5"/>
  <c r="Q172" i="5"/>
  <c r="Q174" i="5"/>
  <c r="Q175" i="5"/>
  <c r="Q178" i="5"/>
  <c r="Q163" i="5" l="1"/>
  <c r="Q23" i="4"/>
  <c r="Q24" i="4"/>
  <c r="E167" i="5" l="1"/>
  <c r="E149" i="5"/>
  <c r="E54" i="5"/>
  <c r="E50" i="5"/>
  <c r="E12" i="5"/>
  <c r="F12" i="5" l="1"/>
  <c r="G12" i="5"/>
  <c r="H12" i="5"/>
  <c r="I12" i="5"/>
  <c r="J12" i="5"/>
  <c r="K12" i="5"/>
  <c r="L12" i="5"/>
  <c r="M12" i="5"/>
  <c r="N12" i="5"/>
  <c r="O12" i="5"/>
  <c r="P12" i="5"/>
  <c r="D12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P167" i="5"/>
  <c r="O167" i="5"/>
  <c r="N167" i="5"/>
  <c r="M167" i="5"/>
  <c r="L167" i="5"/>
  <c r="K167" i="5"/>
  <c r="J167" i="5"/>
  <c r="I167" i="5"/>
  <c r="H167" i="5"/>
  <c r="G167" i="5"/>
  <c r="F167" i="5"/>
  <c r="D167" i="5"/>
  <c r="P149" i="5"/>
  <c r="O149" i="5"/>
  <c r="N149" i="5"/>
  <c r="M149" i="5"/>
  <c r="L149" i="5"/>
  <c r="K149" i="5"/>
  <c r="J149" i="5"/>
  <c r="I149" i="5"/>
  <c r="H149" i="5"/>
  <c r="G149" i="5"/>
  <c r="F149" i="5"/>
  <c r="D149" i="5"/>
  <c r="P146" i="5"/>
  <c r="O146" i="5"/>
  <c r="N146" i="5"/>
  <c r="M146" i="5"/>
  <c r="L146" i="5"/>
  <c r="K146" i="5"/>
  <c r="J146" i="5"/>
  <c r="I146" i="5"/>
  <c r="H146" i="5"/>
  <c r="G146" i="5"/>
  <c r="F146" i="5"/>
  <c r="E146" i="5"/>
  <c r="P54" i="5"/>
  <c r="O54" i="5"/>
  <c r="N54" i="5"/>
  <c r="M54" i="5"/>
  <c r="L54" i="5"/>
  <c r="K54" i="5"/>
  <c r="J54" i="5"/>
  <c r="I54" i="5"/>
  <c r="H54" i="5"/>
  <c r="G54" i="5"/>
  <c r="F54" i="5"/>
  <c r="D54" i="5"/>
  <c r="D52" i="5"/>
  <c r="P50" i="5"/>
  <c r="O50" i="5"/>
  <c r="N50" i="5"/>
  <c r="M50" i="5"/>
  <c r="L50" i="5"/>
  <c r="K50" i="5"/>
  <c r="J50" i="5"/>
  <c r="I50" i="5"/>
  <c r="H50" i="5"/>
  <c r="G50" i="5"/>
  <c r="F50" i="5"/>
  <c r="D50" i="5"/>
  <c r="Q24" i="5"/>
  <c r="P19" i="5"/>
  <c r="N19" i="5"/>
  <c r="M19" i="5"/>
  <c r="L19" i="5"/>
  <c r="K19" i="5"/>
  <c r="J19" i="5"/>
  <c r="I19" i="5"/>
  <c r="G19" i="5"/>
  <c r="F19" i="5"/>
  <c r="E19" i="5"/>
  <c r="O19" i="5"/>
  <c r="Q108" i="4"/>
  <c r="Q109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D107" i="4"/>
  <c r="D113" i="4"/>
  <c r="Q111" i="4"/>
  <c r="Q104" i="4"/>
  <c r="Q114" i="4"/>
  <c r="Q88" i="4"/>
  <c r="E44" i="4"/>
  <c r="F44" i="4"/>
  <c r="G44" i="4"/>
  <c r="H44" i="4"/>
  <c r="I44" i="4"/>
  <c r="J44" i="4"/>
  <c r="K44" i="4"/>
  <c r="L44" i="4"/>
  <c r="M44" i="4"/>
  <c r="N44" i="4"/>
  <c r="O44" i="4"/>
  <c r="P44" i="4"/>
  <c r="D44" i="4"/>
  <c r="F22" i="4"/>
  <c r="F21" i="4" s="1"/>
  <c r="G22" i="4"/>
  <c r="G21" i="4" s="1"/>
  <c r="H22" i="4"/>
  <c r="H21" i="4" s="1"/>
  <c r="I22" i="4"/>
  <c r="I21" i="4" s="1"/>
  <c r="J22" i="4"/>
  <c r="J21" i="4" s="1"/>
  <c r="K22" i="4"/>
  <c r="K21" i="4" s="1"/>
  <c r="L22" i="4"/>
  <c r="L21" i="4" s="1"/>
  <c r="M22" i="4"/>
  <c r="M21" i="4" s="1"/>
  <c r="N22" i="4"/>
  <c r="N21" i="4" s="1"/>
  <c r="O22" i="4"/>
  <c r="O21" i="4" s="1"/>
  <c r="P22" i="4"/>
  <c r="P21" i="4" s="1"/>
  <c r="D21" i="4"/>
  <c r="E12" i="4"/>
  <c r="F12" i="4"/>
  <c r="G12" i="4"/>
  <c r="H12" i="4"/>
  <c r="I12" i="4"/>
  <c r="J12" i="4"/>
  <c r="K12" i="4"/>
  <c r="L12" i="4"/>
  <c r="M12" i="4"/>
  <c r="N12" i="4"/>
  <c r="O12" i="4"/>
  <c r="P12" i="4"/>
  <c r="D12" i="4"/>
  <c r="Q13" i="4"/>
  <c r="Q14" i="4"/>
  <c r="Q16" i="4"/>
  <c r="Q20" i="4"/>
  <c r="Q27" i="4"/>
  <c r="Q28" i="4"/>
  <c r="Q32" i="4"/>
  <c r="Q33" i="4"/>
  <c r="Q34" i="4"/>
  <c r="Q35" i="4"/>
  <c r="Q37" i="4"/>
  <c r="Q38" i="4"/>
  <c r="Q40" i="4"/>
  <c r="Q41" i="4"/>
  <c r="Q45" i="4"/>
  <c r="Q48" i="4"/>
  <c r="Q50" i="4"/>
  <c r="Q53" i="4"/>
  <c r="Q54" i="4"/>
  <c r="Q58" i="4"/>
  <c r="Q59" i="4"/>
  <c r="Q61" i="4"/>
  <c r="Q63" i="4"/>
  <c r="Q64" i="4"/>
  <c r="Q67" i="4"/>
  <c r="Q68" i="4"/>
  <c r="Q69" i="4"/>
  <c r="Q70" i="4"/>
  <c r="Q71" i="4"/>
  <c r="Q72" i="4"/>
  <c r="Q73" i="4"/>
  <c r="Q74" i="4"/>
  <c r="Q79" i="4"/>
  <c r="Q82" i="4"/>
  <c r="Q83" i="4"/>
  <c r="Q84" i="4"/>
  <c r="Q86" i="4"/>
  <c r="Q87" i="4"/>
  <c r="Q97" i="4"/>
  <c r="Q98" i="4"/>
  <c r="Q100" i="4"/>
  <c r="Q101" i="4"/>
  <c r="Q103" i="4"/>
  <c r="Q117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O102" i="4"/>
  <c r="N102" i="4"/>
  <c r="M102" i="4"/>
  <c r="L102" i="4"/>
  <c r="K102" i="4"/>
  <c r="J102" i="4"/>
  <c r="J96" i="4" s="1"/>
  <c r="I102" i="4"/>
  <c r="H102" i="4"/>
  <c r="G102" i="4"/>
  <c r="F102" i="4"/>
  <c r="E102" i="4"/>
  <c r="D102" i="4"/>
  <c r="P85" i="4"/>
  <c r="O85" i="4"/>
  <c r="N85" i="4"/>
  <c r="M85" i="4"/>
  <c r="L85" i="4"/>
  <c r="K85" i="4"/>
  <c r="J85" i="4"/>
  <c r="I85" i="4"/>
  <c r="H85" i="4"/>
  <c r="G85" i="4"/>
  <c r="F85" i="4"/>
  <c r="D85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D77" i="4"/>
  <c r="D66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R49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P39" i="4"/>
  <c r="P36" i="4" s="1"/>
  <c r="O39" i="4"/>
  <c r="O36" i="4" s="1"/>
  <c r="N39" i="4"/>
  <c r="N36" i="4" s="1"/>
  <c r="M39" i="4"/>
  <c r="M36" i="4" s="1"/>
  <c r="L39" i="4"/>
  <c r="L36" i="4" s="1"/>
  <c r="K39" i="4"/>
  <c r="K36" i="4" s="1"/>
  <c r="J39" i="4"/>
  <c r="J36" i="4" s="1"/>
  <c r="I39" i="4"/>
  <c r="I36" i="4" s="1"/>
  <c r="G36" i="4"/>
  <c r="F39" i="4"/>
  <c r="F36" i="4" s="1"/>
  <c r="E39" i="4"/>
  <c r="E36" i="4" s="1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P26" i="4"/>
  <c r="P25" i="4" s="1"/>
  <c r="O26" i="4"/>
  <c r="O25" i="4" s="1"/>
  <c r="N26" i="4"/>
  <c r="N25" i="4" s="1"/>
  <c r="M26" i="4"/>
  <c r="M25" i="4" s="1"/>
  <c r="L26" i="4"/>
  <c r="L25" i="4" s="1"/>
  <c r="K26" i="4"/>
  <c r="K25" i="4" s="1"/>
  <c r="J26" i="4"/>
  <c r="J25" i="4" s="1"/>
  <c r="I26" i="4"/>
  <c r="I25" i="4" s="1"/>
  <c r="H26" i="4"/>
  <c r="H25" i="4" s="1"/>
  <c r="G26" i="4"/>
  <c r="G25" i="4" s="1"/>
  <c r="F26" i="4"/>
  <c r="F25" i="4" s="1"/>
  <c r="E26" i="4"/>
  <c r="D26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D140" i="5" l="1"/>
  <c r="D176" i="5"/>
  <c r="D76" i="4"/>
  <c r="D60" i="4"/>
  <c r="D36" i="4"/>
  <c r="D25" i="4"/>
  <c r="R15" i="4"/>
  <c r="S15" i="4" s="1"/>
  <c r="R12" i="4"/>
  <c r="S12" i="4" s="1"/>
  <c r="R55" i="4"/>
  <c r="S55" i="4" s="1"/>
  <c r="R44" i="4"/>
  <c r="S44" i="4" s="1"/>
  <c r="R29" i="4"/>
  <c r="R31" i="4"/>
  <c r="S31" i="4" s="1"/>
  <c r="E25" i="4"/>
  <c r="R25" i="4" s="1"/>
  <c r="R26" i="4"/>
  <c r="S26" i="4" s="1"/>
  <c r="R113" i="4"/>
  <c r="S113" i="4" s="1"/>
  <c r="H36" i="4"/>
  <c r="R36" i="4" s="1"/>
  <c r="R39" i="4"/>
  <c r="S39" i="4" s="1"/>
  <c r="Q54" i="5"/>
  <c r="Q52" i="5"/>
  <c r="F96" i="4"/>
  <c r="R102" i="4"/>
  <c r="S102" i="4" s="1"/>
  <c r="R99" i="4"/>
  <c r="S99" i="4" s="1"/>
  <c r="R66" i="4"/>
  <c r="S66" i="4" s="1"/>
  <c r="R60" i="4"/>
  <c r="R81" i="4"/>
  <c r="S81" i="4" s="1"/>
  <c r="R76" i="4"/>
  <c r="R77" i="4"/>
  <c r="S77" i="4" s="1"/>
  <c r="R85" i="4"/>
  <c r="S85" i="4" s="1"/>
  <c r="Q49" i="4"/>
  <c r="R107" i="4"/>
  <c r="S107" i="4" s="1"/>
  <c r="E21" i="4"/>
  <c r="R21" i="4" s="1"/>
  <c r="S21" i="4" s="1"/>
  <c r="R22" i="4"/>
  <c r="S22" i="4" s="1"/>
  <c r="R47" i="4"/>
  <c r="S47" i="4" s="1"/>
  <c r="R89" i="4"/>
  <c r="S89" i="4" s="1"/>
  <c r="R19" i="4"/>
  <c r="D80" i="4"/>
  <c r="K96" i="4"/>
  <c r="M140" i="5"/>
  <c r="M176" i="5" s="1"/>
  <c r="M179" i="5" s="1"/>
  <c r="Q12" i="5"/>
  <c r="Q167" i="5"/>
  <c r="Q26" i="5"/>
  <c r="G96" i="4"/>
  <c r="O96" i="4"/>
  <c r="Q173" i="5"/>
  <c r="Q169" i="5"/>
  <c r="Q34" i="5"/>
  <c r="R34" i="5" s="1"/>
  <c r="Q15" i="5"/>
  <c r="Q110" i="5"/>
  <c r="Q50" i="5"/>
  <c r="R50" i="5" s="1"/>
  <c r="Q44" i="5"/>
  <c r="R44" i="5" s="1"/>
  <c r="Q120" i="5"/>
  <c r="Q177" i="5"/>
  <c r="H19" i="5"/>
  <c r="Q20" i="5"/>
  <c r="Q100" i="5"/>
  <c r="Q135" i="5"/>
  <c r="Q149" i="5"/>
  <c r="R149" i="5" s="1"/>
  <c r="Q146" i="5"/>
  <c r="Q80" i="5"/>
  <c r="R80" i="5" s="1"/>
  <c r="Q142" i="5"/>
  <c r="R142" i="5" s="1"/>
  <c r="Q158" i="5"/>
  <c r="Q160" i="5"/>
  <c r="Q124" i="5"/>
  <c r="R124" i="5" s="1"/>
  <c r="M96" i="4"/>
  <c r="H96" i="4"/>
  <c r="Q110" i="4"/>
  <c r="M115" i="4"/>
  <c r="K115" i="4"/>
  <c r="K118" i="4" s="1"/>
  <c r="Q107" i="4"/>
  <c r="N140" i="5"/>
  <c r="N176" i="5" s="1"/>
  <c r="L140" i="5"/>
  <c r="L176" i="5" s="1"/>
  <c r="L179" i="5" s="1"/>
  <c r="J140" i="5"/>
  <c r="J176" i="5" s="1"/>
  <c r="H140" i="5"/>
  <c r="F140" i="5"/>
  <c r="F176" i="5" s="1"/>
  <c r="I96" i="4"/>
  <c r="E96" i="4"/>
  <c r="P140" i="5"/>
  <c r="L96" i="4"/>
  <c r="O140" i="5"/>
  <c r="O176" i="5" s="1"/>
  <c r="K140" i="5"/>
  <c r="K176" i="5" s="1"/>
  <c r="I140" i="5"/>
  <c r="I176" i="5" s="1"/>
  <c r="G140" i="5"/>
  <c r="G176" i="5" s="1"/>
  <c r="E140" i="5"/>
  <c r="Q113" i="4"/>
  <c r="N96" i="4"/>
  <c r="P96" i="4"/>
  <c r="Q116" i="4"/>
  <c r="Q12" i="4"/>
  <c r="Q22" i="4"/>
  <c r="D96" i="4"/>
  <c r="Q90" i="4"/>
  <c r="Q66" i="4"/>
  <c r="Q77" i="4"/>
  <c r="Q81" i="4"/>
  <c r="Q15" i="4"/>
  <c r="Q26" i="4"/>
  <c r="Q31" i="4"/>
  <c r="Q39" i="4"/>
  <c r="Q47" i="4"/>
  <c r="Q99" i="4"/>
  <c r="Q55" i="4"/>
  <c r="Q89" i="4"/>
  <c r="Q76" i="4"/>
  <c r="Q19" i="4"/>
  <c r="Q44" i="4"/>
  <c r="Q102" i="4"/>
  <c r="Q85" i="4"/>
  <c r="Q29" i="4"/>
  <c r="O115" i="4" l="1"/>
  <c r="I115" i="4"/>
  <c r="I118" i="4" s="1"/>
  <c r="D115" i="4"/>
  <c r="D118" i="4" s="1"/>
  <c r="S76" i="4"/>
  <c r="Q36" i="4"/>
  <c r="S36" i="4"/>
  <c r="S29" i="4"/>
  <c r="S25" i="4"/>
  <c r="Q25" i="4"/>
  <c r="Q21" i="4"/>
  <c r="E176" i="5"/>
  <c r="L115" i="4"/>
  <c r="L118" i="4" s="1"/>
  <c r="R96" i="4"/>
  <c r="S96" i="4" s="1"/>
  <c r="G115" i="4"/>
  <c r="G118" i="4" s="1"/>
  <c r="P115" i="4"/>
  <c r="P118" i="4" s="1"/>
  <c r="N115" i="4"/>
  <c r="N118" i="4" s="1"/>
  <c r="J115" i="4"/>
  <c r="J118" i="4" s="1"/>
  <c r="H115" i="4"/>
  <c r="H118" i="4" s="1"/>
  <c r="R105" i="4"/>
  <c r="S105" i="4" s="1"/>
  <c r="E115" i="4"/>
  <c r="E118" i="4" s="1"/>
  <c r="R80" i="4"/>
  <c r="S80" i="4" s="1"/>
  <c r="F115" i="4"/>
  <c r="Q80" i="4"/>
  <c r="P176" i="5"/>
  <c r="P179" i="5" s="1"/>
  <c r="Q19" i="5"/>
  <c r="H176" i="5"/>
  <c r="H179" i="5" s="1"/>
  <c r="O118" i="4"/>
  <c r="M118" i="4"/>
  <c r="N179" i="5"/>
  <c r="D179" i="5"/>
  <c r="P149" i="2"/>
  <c r="Q140" i="5"/>
  <c r="R140" i="5" s="1"/>
  <c r="Q57" i="5"/>
  <c r="R57" i="5" s="1"/>
  <c r="Q105" i="4"/>
  <c r="O179" i="5"/>
  <c r="J179" i="5"/>
  <c r="F179" i="5"/>
  <c r="K179" i="5"/>
  <c r="I179" i="5"/>
  <c r="Q96" i="4"/>
  <c r="G179" i="5"/>
  <c r="Q60" i="4"/>
  <c r="R115" i="4" l="1"/>
  <c r="S115" i="4" s="1"/>
  <c r="F118" i="4"/>
  <c r="Q115" i="4"/>
  <c r="Q176" i="5"/>
  <c r="R176" i="5" s="1"/>
  <c r="P119" i="2"/>
  <c r="Q118" i="4"/>
  <c r="E179" i="5"/>
  <c r="Q179" i="5" s="1"/>
  <c r="P66" i="2"/>
  <c r="P135" i="2"/>
</calcChain>
</file>

<file path=xl/sharedStrings.xml><?xml version="1.0" encoding="utf-8"?>
<sst xmlns="http://schemas.openxmlformats.org/spreadsheetml/2006/main" count="1092" uniqueCount="288">
  <si>
    <t>Zarządu Powiatu Zduńskowolskiego</t>
  </si>
  <si>
    <t xml:space="preserve">z dnia </t>
  </si>
  <si>
    <t>Załącznik Nr 3</t>
  </si>
  <si>
    <t>miesiące</t>
  </si>
  <si>
    <t>PLAN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</si>
  <si>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</si>
  <si>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</si>
  <si>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</si>
  <si>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</si>
  <si>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</si>
  <si>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</si>
  <si>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</si>
  <si>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</si>
  <si>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</si>
  <si>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</si>
  <si>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</si>
  <si>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</si>
  <si>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Nazwa zadania inwestycyjnego:</t>
  </si>
  <si>
    <t>Aktywna Dolina Rzeki Warty</t>
  </si>
  <si>
    <t>Realizator: Powiat Zduńskowolski</t>
  </si>
  <si>
    <t>Planowane dochody:</t>
  </si>
  <si>
    <t>Planowane wydatki:</t>
  </si>
  <si>
    <t>Wydatki</t>
  </si>
  <si>
    <t>Dochody - wydatki</t>
  </si>
  <si>
    <t>środki Gminy Zduńska Wola</t>
  </si>
  <si>
    <t>środki Powiatu Łaskiego</t>
  </si>
  <si>
    <t>środki Gminy Sędziejowice</t>
  </si>
  <si>
    <t>środki UE</t>
  </si>
  <si>
    <t>Przebudowa ciągu dróg powiatowych ul. Łaska- ul. Świerkowa- ul. Jodłowa- ul. Staszica- ul. Spółdzielcza</t>
  </si>
  <si>
    <t>Rozbudowa Zespołu Szkół Specjalnych im. M. Grzegorzewskiej w Zduńskiej Woli</t>
  </si>
  <si>
    <t>Załącznik Nr 4</t>
  </si>
  <si>
    <t>Nazwa projektu:</t>
  </si>
  <si>
    <t>Realizator: Zespół Szkół Specjalnych im. M. Grzegorzewskiej w Zduńskiej Woli</t>
  </si>
  <si>
    <t>Realizator: Zespół Szkół im. K. Kałużewskiego i J. Sylli w Zduńskiej Woli</t>
  </si>
  <si>
    <t>Realizator: Zespół Szkół Elektronicznych w Zduńskiej Woli</t>
  </si>
  <si>
    <t>Miejski Obszar Funkcjonalny Zduńska Wola- Karsznice- budowa łącznika z drogą ekspresową S8 na terenie powiatu zduńskowolskiego i powiatu łaskiego</t>
  </si>
  <si>
    <t>Planowane dochody ogółem, z tego:</t>
  </si>
  <si>
    <t>Planowane dochody bieżące, w tym:</t>
  </si>
  <si>
    <t>środki Miasta Zduńska Wola</t>
  </si>
  <si>
    <t>Planowane dochody majątkowe, w tym:</t>
  </si>
  <si>
    <t>Planowane wydatki ogółem, z tego:</t>
  </si>
  <si>
    <t>Wydatki bieżące</t>
  </si>
  <si>
    <t>Wydatki majątkowe</t>
  </si>
  <si>
    <t>Planowane dochody ogółem z tego:</t>
  </si>
  <si>
    <t>Planowane wydatki ogółem z tego:</t>
  </si>
  <si>
    <t>Wyższe kwalifikacje uczniów Zespołu Szkół Elektronicznych odpowiedzią na potrzeby rynku pracy</t>
  </si>
  <si>
    <t xml:space="preserve"> (z wyłączniem zadań majątkowych oraz realizowanych z udziałem środków z budżetu UE)</t>
  </si>
  <si>
    <t>Dział</t>
  </si>
  <si>
    <t>Nazwa działu</t>
  </si>
  <si>
    <t>Rozdział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</si>
  <si>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</si>
  <si>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</si>
  <si>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</si>
  <si>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</si>
  <si>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</si>
  <si>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</si>
  <si>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</si>
  <si>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</si>
  <si>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</si>
  <si>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</si>
  <si>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</si>
  <si>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</si>
  <si>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010</t>
  </si>
  <si>
    <t>Rolnictwo i łowiectwo</t>
  </si>
  <si>
    <t>Pozostała działalność</t>
  </si>
  <si>
    <t>01095</t>
  </si>
  <si>
    <t>020</t>
  </si>
  <si>
    <t>Leśnictwo</t>
  </si>
  <si>
    <t>02095</t>
  </si>
  <si>
    <t>050</t>
  </si>
  <si>
    <t>Rybołówstwo i rybactwo</t>
  </si>
  <si>
    <t>05095</t>
  </si>
  <si>
    <t>Transport i łączność</t>
  </si>
  <si>
    <t>Drogi publiczne powiatowe</t>
  </si>
  <si>
    <t>Gospodarka mieszkaniowa</t>
  </si>
  <si>
    <t>Gospodarka gruntami i nieruchomościami</t>
  </si>
  <si>
    <t>Dochody własne</t>
  </si>
  <si>
    <t>Dochody z zadań zleconych</t>
  </si>
  <si>
    <t>Działalność usługowa</t>
  </si>
  <si>
    <t>Nadzór budowlany</t>
  </si>
  <si>
    <t>Organizacja targów i wystaw</t>
  </si>
  <si>
    <t>Administracja publiczna</t>
  </si>
  <si>
    <t>Urzędy wojewódzkie</t>
  </si>
  <si>
    <t>Starostwa powiatowe</t>
  </si>
  <si>
    <t>Komisje poborowe</t>
  </si>
  <si>
    <t>Dochody z porozumień z Administracją Rządową</t>
  </si>
  <si>
    <t>Bezpieczeństwo publiczne....</t>
  </si>
  <si>
    <t>Komendy powiatowe Państwowej Straży Pożarnej</t>
  </si>
  <si>
    <t>Wymiar sprawiedliwości</t>
  </si>
  <si>
    <t>Nieodpłatna pomoc prawna</t>
  </si>
  <si>
    <t>Dochody od osób prawnych, od osób fizycznych i od innych jednostek nieposiadających osobowości prawnej oraz wydatki z ich poborem</t>
  </si>
  <si>
    <t>Wpływy z innych opłat stanowiących dochody jednostek samorządu terytorialnego</t>
  </si>
  <si>
    <t>Udziały powiatów w podatkach PIT</t>
  </si>
  <si>
    <t>Udziały powiatów w podatkach CIT</t>
  </si>
  <si>
    <t>Rozliczenia różne</t>
  </si>
  <si>
    <t>Część oświatowa subwencji ogólnej dla jednostek samorządu terytorialnego</t>
  </si>
  <si>
    <t>Część wyrównawcza subwencji ogólnej dla powiatów</t>
  </si>
  <si>
    <t>Różne rozliczenia finansowe</t>
  </si>
  <si>
    <t>Część równoważąca subwencji ogólnej dla powiatów</t>
  </si>
  <si>
    <t>Oświata i wychowanie</t>
  </si>
  <si>
    <t>Szkoły podstawowe specjalne</t>
  </si>
  <si>
    <t>Licea ogólnokształcące</t>
  </si>
  <si>
    <t>I Liceum Ogólnokształcące im. K. Wielkiego</t>
  </si>
  <si>
    <t>II Liceum Ogólnokształcące</t>
  </si>
  <si>
    <t>Szkoły zawodowe</t>
  </si>
  <si>
    <t>Zespół Szkół Zawodowych Nr 1</t>
  </si>
  <si>
    <t>Zespół Szkół Elektronicznych</t>
  </si>
  <si>
    <t>ZSRCKU w Wojsławicach</t>
  </si>
  <si>
    <t>Zespół Szkół im. K. Kałużewskiego i J. Sylli</t>
  </si>
  <si>
    <t>Centrum Kształcenia Ustawicznego</t>
  </si>
  <si>
    <t>Inne formy kształcenia osobno niewymienione</t>
  </si>
  <si>
    <t>Stołówki szkolne</t>
  </si>
  <si>
    <t>Kwalifikacyjne kursy zawodowe</t>
  </si>
  <si>
    <t>Ochrona zdrowia</t>
  </si>
  <si>
    <t>Składki na ubezpieczenie zdrowotne oraz świadczenia</t>
  </si>
  <si>
    <t>Dom Dziecka im. św. M.M. Kolbego</t>
  </si>
  <si>
    <t>Powiatowy Urząd Pracy</t>
  </si>
  <si>
    <t>Pomoc  społeczna</t>
  </si>
  <si>
    <t>Domy pomocy społecznej</t>
  </si>
  <si>
    <t>Dom Pomocy Społecznej w Zd- Woli</t>
  </si>
  <si>
    <t>Dom Pomocy Społecznej w Przatówku</t>
  </si>
  <si>
    <t>Dotacje celowe</t>
  </si>
  <si>
    <t>Ośrodki wsparcia</t>
  </si>
  <si>
    <t>Rodziny zastępcze</t>
  </si>
  <si>
    <t>Powiatowe centra pomocy rodzinie</t>
  </si>
  <si>
    <t>Pozostałe zadania w zakresie polityki społecznej</t>
  </si>
  <si>
    <t>Zespoły ds. orzekania o stopniu niepełnosprawności</t>
  </si>
  <si>
    <t>Fundusz Pracy</t>
  </si>
  <si>
    <t>Państwowy Fundusz Rehabilitacji Osób Niepełnosprawnych</t>
  </si>
  <si>
    <t>Powiatowe urzędy pracy</t>
  </si>
  <si>
    <t>Edukacyjna opieka wychowawcza</t>
  </si>
  <si>
    <t>Poradnie psychologiczno - pedagogiczne w tym poradnie...</t>
  </si>
  <si>
    <t>Placówki wychowania pozaszkolnego</t>
  </si>
  <si>
    <t>Internaty i bursy szkolne</t>
  </si>
  <si>
    <t>Szkolne schroniska młodzieżowe</t>
  </si>
  <si>
    <t>PCKSiR</t>
  </si>
  <si>
    <t>Gospodarka komunalna i ochrona środowiska</t>
  </si>
  <si>
    <t>Wpływy i wydatki związane z gromadzeniem środków z opłat i kar za korzystanie ze środowiska</t>
  </si>
  <si>
    <t>RAZEM DOCHODY</t>
  </si>
  <si>
    <t>Przychody ogółem, w tym:</t>
  </si>
  <si>
    <t>Przychody z zaciągnietych kredytów (…)</t>
  </si>
  <si>
    <t>RAZEM DOCHODY I PRZYCHODY</t>
  </si>
  <si>
    <t xml:space="preserve">Prace geodezyjno- urządzeniowe </t>
  </si>
  <si>
    <t>01005</t>
  </si>
  <si>
    <t>*Powiatowy Zarząd Dróg</t>
  </si>
  <si>
    <t>Rodzina</t>
  </si>
  <si>
    <t>Działalność placówek opiekuńczo- wychowawczych</t>
  </si>
  <si>
    <t>*PCPR</t>
  </si>
  <si>
    <t>*zadania własne</t>
  </si>
  <si>
    <t>*zadania zlecone</t>
  </si>
  <si>
    <t>(z wyłączniem zadań majątkowych oraz realizowanych z udziałem środków z budżetu UE)</t>
  </si>
  <si>
    <t>Gospodarka leśna</t>
  </si>
  <si>
    <t>02001</t>
  </si>
  <si>
    <t>Nadzór nad gospodarką leśną</t>
  </si>
  <si>
    <t>02002</t>
  </si>
  <si>
    <t>Drogi publiczne i powiatowe</t>
  </si>
  <si>
    <t>Turystyka</t>
  </si>
  <si>
    <t>Rady powiatów</t>
  </si>
  <si>
    <t>Promocja jednostek samorządu terytorialnego</t>
  </si>
  <si>
    <t>Obsługa długu publicznego</t>
  </si>
  <si>
    <t>Obsługa papierów wartościowych</t>
  </si>
  <si>
    <t>Rezerwy ogólne i celowe</t>
  </si>
  <si>
    <t>Przedszkola specjalne</t>
  </si>
  <si>
    <t xml:space="preserve">Gimnazja  </t>
  </si>
  <si>
    <t>Gimnazja specjalne</t>
  </si>
  <si>
    <t>Szkoły zawodowe specjalne</t>
  </si>
  <si>
    <t>Dokształcanie i doskonalenie nauczycieli</t>
  </si>
  <si>
    <t>Realizacja zadań wymagających stosowania (…)</t>
  </si>
  <si>
    <t>Kwalifikacyjne  kursy zawodowe</t>
  </si>
  <si>
    <t>Szpitale ogólne</t>
  </si>
  <si>
    <t>Zapobieganie i zwalczanie AIDS</t>
  </si>
  <si>
    <t>Przeciwdziałanie alkoholizmowi</t>
  </si>
  <si>
    <t>PUP</t>
  </si>
  <si>
    <t>PCPR</t>
  </si>
  <si>
    <t>Jednostki specjalistycznego poradnictwa, mieszkania chronione (…)</t>
  </si>
  <si>
    <t>Rehabilitacja zawodowa i społeczna osób (...)</t>
  </si>
  <si>
    <t>Zespoły ds. orzekania o stopniu niepełnospr.</t>
  </si>
  <si>
    <t>Wczesne wspomaganie rozwoju dziecka</t>
  </si>
  <si>
    <t>Kultura i ochr. dziedzictwa narod.</t>
  </si>
  <si>
    <t>Biblioteki</t>
  </si>
  <si>
    <t>Ochrona zabytków i opieka nad zabytkami</t>
  </si>
  <si>
    <t>Kultura fizyczna i sport</t>
  </si>
  <si>
    <t>Zadania w zakresie kultury fizycznej i sportu</t>
  </si>
  <si>
    <t>RAZEM WYDATKI</t>
  </si>
  <si>
    <t>Rozchody ogółem, w tym:</t>
  </si>
  <si>
    <t>Spłaty otrzymanych krajowych pożyczek i kredytów</t>
  </si>
  <si>
    <t>§ 992</t>
  </si>
  <si>
    <t>RAZEM WYDATKI I ROZCHODY</t>
  </si>
  <si>
    <t>Załącznik Nr 1</t>
  </si>
  <si>
    <t>Załącznik Nr 2</t>
  </si>
  <si>
    <t>Prace geodezyjno- urządzeniowe na potrzeby rolnictwa</t>
  </si>
  <si>
    <t>*Wydział IF</t>
  </si>
  <si>
    <t>*PZD</t>
  </si>
  <si>
    <t>*ZSRCKU w Wojsławicach</t>
  </si>
  <si>
    <t>*ZSZ Nr 1</t>
  </si>
  <si>
    <t>*I LO</t>
  </si>
  <si>
    <t>*II LO</t>
  </si>
  <si>
    <t>*ZS</t>
  </si>
  <si>
    <t>*CKU</t>
  </si>
  <si>
    <t>*Szkoły dotowane</t>
  </si>
  <si>
    <t>*ZSE</t>
  </si>
  <si>
    <t>*ZSRCKU</t>
  </si>
  <si>
    <t>*Wydział ED</t>
  </si>
  <si>
    <t>*DD w Wojsławicach</t>
  </si>
  <si>
    <t>*PUP</t>
  </si>
  <si>
    <t>*DPS Zduńska Wola</t>
  </si>
  <si>
    <t>*DPS Przatówek</t>
  </si>
  <si>
    <t>*ŚDS Przatówek</t>
  </si>
  <si>
    <t>*ŚDS ul. Łaska 59</t>
  </si>
  <si>
    <t>*ŚDS ul. Dąbrowskiego 15</t>
  </si>
  <si>
    <t>*P P-P</t>
  </si>
  <si>
    <t>*ZS RCKU w Wojsławicach</t>
  </si>
  <si>
    <t>*PCKSiR</t>
  </si>
  <si>
    <t>Działalność placówek opiekuńczo - wychowawczych</t>
  </si>
  <si>
    <t>Nowoczesny zawód w nowoczesnej szkole- Modernizacja Zespołu Szkół w Zduńskiej Woli Karsznicach- zadanie II: budowa budynku z 3 salami dydaktycznymi dla klas o profilach: hotelarskim, gastronomicznym i kolejowym wraz z I wyposażeniem</t>
  </si>
  <si>
    <t>Załącznik Nr 5</t>
  </si>
  <si>
    <t>Wyszczególnienie</t>
  </si>
  <si>
    <t>Załącznik Nr 6</t>
  </si>
  <si>
    <t>z dnia ………………………………………</t>
  </si>
  <si>
    <t>Obrona narodowa</t>
  </si>
  <si>
    <t>Pozostałe wydatki obronne</t>
  </si>
  <si>
    <t>Obrona cywilna</t>
  </si>
  <si>
    <t>Modernizacja pomieszczeń Zespołu Szkół Elektronicznych w Zduńskiej Woli</t>
  </si>
  <si>
    <t>Dokapitalizowanie Zduńskowolskiego Szpitala Powiatowego Spółka z o.o.</t>
  </si>
  <si>
    <t>Budowa kompleksu lekkoatletycznego wraz z modernizacją boiska do piłki nożnej na terenie PMOS w Zduńskiej Woli- wariant 400 m certyfikowany w ramach zadania pn.: Rozwój infrastruktury lekkoatletycznej wraz z budową systemu nawadniania boisk do piłki nożnej na terenie PMOS w Zduńskiej Woli</t>
  </si>
  <si>
    <t>*</t>
  </si>
  <si>
    <t>*Starostwo Powiatowe</t>
  </si>
  <si>
    <t>*DD</t>
  </si>
  <si>
    <t>Szkoły policealne</t>
  </si>
  <si>
    <t>*Szkoła Policealna dla Dorosłych Nr 5</t>
  </si>
  <si>
    <t>Branżowe szkoły I i II stopnia</t>
  </si>
  <si>
    <t>*ZSSp.</t>
  </si>
  <si>
    <t>*ILO</t>
  </si>
  <si>
    <t>*Wydział OR</t>
  </si>
  <si>
    <t>*Wydział PK</t>
  </si>
  <si>
    <t>*Wydział SP</t>
  </si>
  <si>
    <t xml:space="preserve">Zdobywanie umiejętności zawodowych podczas mobilności zagranicznych </t>
  </si>
  <si>
    <t>Od Montessori do samodzielności III</t>
  </si>
  <si>
    <t xml:space="preserve">Europejskie inspiracje- szansą na rozwój w branży żywnościowej </t>
  </si>
  <si>
    <t>Realizator: Zespół Szkół Rolnicze Centrum Kształcenia Ustawicznego w Wojsławicach</t>
  </si>
  <si>
    <t>Kluczowe kompetencje- kluczem do sukcesu uczniów III LO w Zduńskiej Woli</t>
  </si>
  <si>
    <t>środki UE i środki budżetu państwa</t>
  </si>
  <si>
    <t>Wydział IF</t>
  </si>
  <si>
    <t>e- Powiat Zduńskowolski</t>
  </si>
  <si>
    <t>**</t>
  </si>
  <si>
    <t>środki PFRON</t>
  </si>
  <si>
    <t>***</t>
  </si>
  <si>
    <t>HARMONOGRAM DOCHODÓW BUDŻETU POWIATU NA 2019 ROK</t>
  </si>
  <si>
    <t>do Uchwały Nr V/…../19</t>
  </si>
  <si>
    <t>Dochody plan na 2019 rok</t>
  </si>
  <si>
    <t xml:space="preserve">HARMONOGRAM WYDATKÓW BUDŻETU POWIATU NA 2019 ROK </t>
  </si>
  <si>
    <t>Wydatki plan na 2019 rok</t>
  </si>
  <si>
    <t>*ZSS</t>
  </si>
  <si>
    <t>*PPP</t>
  </si>
  <si>
    <t>*PCKSIR</t>
  </si>
  <si>
    <t>Wydział ED</t>
  </si>
  <si>
    <t>* Szkoła policealna nr 5</t>
  </si>
  <si>
    <t>Dochody z państwowych funduszy celowych</t>
  </si>
  <si>
    <t>Zadania z zakresu geodezji i kartografii</t>
  </si>
  <si>
    <t>Wspieranie rodziny</t>
  </si>
  <si>
    <t>*Wydział Edukacji</t>
  </si>
  <si>
    <t>HARMONOGRAM DOCHODÓW I WYDATKÓW ZADAŃ MAJĄTKOWYCH BUDŻETU POWIATU NA 2019 ROK</t>
  </si>
  <si>
    <t>Razem 2019</t>
  </si>
  <si>
    <t>Dochody majątkowe</t>
  </si>
  <si>
    <t>Dochody - wydatki (majątkowe)</t>
  </si>
  <si>
    <t>Dochody - wydatki (bieżące)</t>
  </si>
  <si>
    <t>Planowane dochody majątkowe</t>
  </si>
  <si>
    <t>Planowane wydatki majątkowe</t>
  </si>
  <si>
    <t>Dochody - wydatki( majątkowe)</t>
  </si>
  <si>
    <t>Przekazanie na Fundusz Wsparcia Policji dofinansowania zakupu jednego pojazdu służbowego w wersji nieoznakowanej dla potrzeby funkcjonariuszy pełniących służbę na terenie Powiatu Zduńskowolskiego</t>
  </si>
  <si>
    <t>Planowane dochody bieżące</t>
  </si>
  <si>
    <t>Dochody - wydatki ( majątkowe)</t>
  </si>
  <si>
    <t>Dochody - wydatki ( bieżące)</t>
  </si>
  <si>
    <t>Dochody - wydatki( bieżące)</t>
  </si>
  <si>
    <t>Zakup samochodu do przewozu osób niepełnosprawnych dla Szkoły Podstawowej nr 9 z Oddziałami Integracyjnymi im. Jana Pawła II w Zduńskiej Woli</t>
  </si>
  <si>
    <t>Zakup kotła warzelnego elektrycznego na potrzeby Domu Pomocy Społecznej w Zduńskiej Woli</t>
  </si>
  <si>
    <t>Realizator: Dom Pomocy Społecznej w Zduńskiej Woli</t>
  </si>
  <si>
    <t>HARMONOGRAM DOCHODÓW I WYDATKÓW BUDŻETU POWIATU NA 2019 ROK w zakresie projektów "miękkich" realizowanych z udziałem środków z budżetu UE</t>
  </si>
  <si>
    <t>do Uchwały Nr VI/…../19</t>
  </si>
  <si>
    <t xml:space="preserve">„Mobilności zagraniczne drogą do sukcesu zawodowego” </t>
  </si>
  <si>
    <t>A nuż widelec</t>
  </si>
  <si>
    <t>W pole z GPS-em</t>
  </si>
  <si>
    <t>Postaw na dobry zawód - elektronik to ty</t>
  </si>
  <si>
    <t xml:space="preserve"> „Informatyk – zawód przyszłości” </t>
  </si>
  <si>
    <t>,,Przedsiębiorczy Powiat Zduńskowolski"</t>
  </si>
  <si>
    <t>PRZYCHODY BUDŻETU POWIATU NA ROK 2019</t>
  </si>
  <si>
    <t>Plan na 2019 rok</t>
  </si>
  <si>
    <t>ROZCHODY BUDŻETU POWIATU NA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</si>
</sst>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z_ł_-;\-* #,##0.00\ _z_ł_-;_-* \-??\ _z_ł_-;_-@_-"/>
  </numFmts>
  <fonts count="55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u/>
      <sz val="8"/>
      <color indexed="8"/>
      <name val="Czcionka tekstu podstawowego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8"/>
      <color indexed="8"/>
      <name val="Czcionka tekstu podstawowego"/>
      <charset val="238"/>
    </font>
    <font>
      <b/>
      <sz val="8"/>
      <color theme="1"/>
      <name val="Czcionka tekstu podstawowego"/>
      <charset val="238"/>
    </font>
    <font>
      <sz val="8"/>
      <color theme="1"/>
      <name val="Czcionka tekstu podstawowego"/>
      <family val="2"/>
      <charset val="238"/>
    </font>
    <font>
      <sz val="8"/>
      <color indexed="8"/>
      <name val="Czcionka tekstu podstawowego"/>
      <charset val="238"/>
    </font>
    <font>
      <sz val="8"/>
      <color theme="1"/>
      <name val="Czcionka tekstu podstawowego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theme="1"/>
      <name val="Czcionka tekstu podstawowego"/>
      <charset val="238"/>
    </font>
    <font>
      <b/>
      <u/>
      <sz val="8"/>
      <color theme="1"/>
      <name val="Czcionka tekstu podstawowego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b/>
      <i/>
      <sz val="8"/>
      <name val="Arial CE"/>
      <family val="2"/>
      <charset val="238"/>
    </font>
    <font>
      <b/>
      <sz val="8"/>
      <name val="Arial CE"/>
      <charset val="238"/>
    </font>
    <font>
      <b/>
      <sz val="8"/>
      <name val="Arial CE"/>
      <family val="2"/>
      <charset val="238"/>
    </font>
    <font>
      <b/>
      <sz val="6"/>
      <name val="Arial CE"/>
      <charset val="238"/>
    </font>
    <font>
      <b/>
      <u/>
      <sz val="8"/>
      <name val="Arial CE"/>
      <family val="2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u/>
      <sz val="8"/>
      <name val="Arial CE"/>
      <charset val="238"/>
    </font>
    <font>
      <u/>
      <sz val="8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name val="Arial CE"/>
      <charset val="238"/>
    </font>
    <font>
      <b/>
      <u/>
      <sz val="9"/>
      <name val="Arial CE"/>
      <charset val="238"/>
    </font>
    <font>
      <sz val="9"/>
      <name val="Arial CE"/>
      <charset val="238"/>
    </font>
    <font>
      <b/>
      <sz val="9"/>
      <color rgb="FFFF0000"/>
      <name val="Arial CE"/>
      <charset val="238"/>
    </font>
    <font>
      <sz val="9"/>
      <color theme="1"/>
      <name val="Arial CE"/>
      <charset val="238"/>
    </font>
    <font>
      <b/>
      <sz val="9"/>
      <color theme="1"/>
      <name val="Arial CE"/>
      <charset val="238"/>
    </font>
    <font>
      <sz val="9"/>
      <color rgb="FFFF0000"/>
      <name val="Arial CE"/>
      <charset val="238"/>
    </font>
    <font>
      <sz val="8"/>
      <name val="Czcionka tekstu podstawowego"/>
      <charset val="238"/>
    </font>
    <font>
      <sz val="8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name val="Czcionka tekstu podstawowego"/>
      <charset val="238"/>
    </font>
    <font>
      <b/>
      <u/>
      <sz val="8"/>
      <name val="Czcionka tekstu podstawowego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b/>
      <u/>
      <sz val="8"/>
      <name val="Arial"/>
      <family val="2"/>
      <charset val="238"/>
    </font>
    <font>
      <sz val="7"/>
      <color indexed="8"/>
      <name val="Czcionka tekstu podstawowego"/>
      <charset val="238"/>
    </font>
    <font>
      <sz val="7"/>
      <color theme="1"/>
      <name val="Arial"/>
      <family val="2"/>
      <charset val="238"/>
    </font>
    <font>
      <b/>
      <sz val="8"/>
      <color rgb="FFFF0000"/>
      <name val="Arial CE"/>
      <family val="2"/>
      <charset val="238"/>
    </font>
    <font>
      <sz val="8"/>
      <color theme="1"/>
      <name val="Arial CE"/>
      <family val="2"/>
      <charset val="238"/>
    </font>
    <font>
      <b/>
      <sz val="8"/>
      <color theme="1"/>
      <name val="Arial CE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34"/>
      </patternFill>
    </fill>
    <fill>
      <patternFill patternType="solid">
        <fgColor theme="3" tint="0.59999389629810485"/>
        <bgColor indexed="24"/>
      </patternFill>
    </fill>
    <fill>
      <patternFill patternType="solid">
        <fgColor theme="0"/>
        <b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24"/>
      </patternFill>
    </fill>
    <fill>
      <patternFill patternType="solid">
        <fgColor indexed="9"/>
        <bgColor indexed="26"/>
      </patternFill>
    </fill>
    <fill>
      <patternFill patternType="solid">
        <fgColor theme="3" tint="0.39997558519241921"/>
        <bgColor indexed="34"/>
      </patternFill>
    </fill>
    <fill>
      <patternFill patternType="solid">
        <fgColor theme="3" tint="0.39997558519241921"/>
        <bgColor indexed="24"/>
      </patternFill>
    </fill>
    <fill>
      <patternFill patternType="solid">
        <fgColor theme="3" tint="0.59999389629810485"/>
        <bgColor indexed="26"/>
      </patternFill>
    </fill>
    <fill>
      <patternFill patternType="solid">
        <fgColor indexed="9"/>
        <bgColor indexed="3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5" fillId="0" borderId="0"/>
    <xf numFmtId="164" fontId="5" fillId="0" borderId="0" applyFill="0" applyBorder="0" applyAlignment="0" applyProtection="0"/>
  </cellStyleXfs>
  <cellXfs count="413">
    <xf numFmtId="0" fontId="0" fillId="0" borderId="0" xfId="0"/>
    <xf numFmtId="0" fontId="0" fillId="0" borderId="0" xfId="0"/>
    <xf numFmtId="0" fontId="4" fillId="0" borderId="0" xfId="0" applyFont="1"/>
    <xf numFmtId="0" fontId="6" fillId="0" borderId="0" xfId="0" applyFont="1"/>
    <xf numFmtId="0" fontId="0" fillId="0" borderId="0" xfId="0"/>
    <xf numFmtId="0" fontId="4" fillId="0" borderId="0" xfId="0" applyFont="1"/>
    <xf numFmtId="0" fontId="6" fillId="0" borderId="0" xfId="0" applyFont="1"/>
    <xf numFmtId="0" fontId="3" fillId="0" borderId="3" xfId="0" applyFont="1" applyBorder="1"/>
    <xf numFmtId="3" fontId="3" fillId="0" borderId="4" xfId="0" applyNumberFormat="1" applyFont="1" applyBorder="1"/>
    <xf numFmtId="3" fontId="3" fillId="0" borderId="7" xfId="0" applyNumberFormat="1" applyFont="1" applyBorder="1"/>
    <xf numFmtId="0" fontId="3" fillId="0" borderId="2" xfId="0" applyFont="1" applyBorder="1"/>
    <xf numFmtId="3" fontId="3" fillId="0" borderId="1" xfId="0" applyNumberFormat="1" applyFont="1" applyBorder="1"/>
    <xf numFmtId="3" fontId="3" fillId="0" borderId="6" xfId="0" applyNumberFormat="1" applyFont="1" applyBorder="1"/>
    <xf numFmtId="0" fontId="11" fillId="0" borderId="2" xfId="0" applyFont="1" applyBorder="1"/>
    <xf numFmtId="3" fontId="11" fillId="0" borderId="1" xfId="0" applyNumberFormat="1" applyFont="1" applyBorder="1"/>
    <xf numFmtId="3" fontId="11" fillId="0" borderId="5" xfId="0" applyNumberFormat="1" applyFont="1" applyBorder="1"/>
    <xf numFmtId="3" fontId="11" fillId="0" borderId="6" xfId="0" applyNumberFormat="1" applyFont="1" applyBorder="1"/>
    <xf numFmtId="3" fontId="11" fillId="0" borderId="1" xfId="0" applyNumberFormat="1" applyFont="1" applyFill="1" applyBorder="1"/>
    <xf numFmtId="0" fontId="0" fillId="0" borderId="1" xfId="0" applyBorder="1"/>
    <xf numFmtId="3" fontId="11" fillId="0" borderId="5" xfId="0" applyNumberFormat="1" applyFont="1" applyFill="1" applyBorder="1"/>
    <xf numFmtId="0" fontId="9" fillId="2" borderId="15" xfId="0" applyFont="1" applyFill="1" applyBorder="1"/>
    <xf numFmtId="0" fontId="9" fillId="2" borderId="16" xfId="0" applyFont="1" applyFill="1" applyBorder="1"/>
    <xf numFmtId="3" fontId="3" fillId="0" borderId="17" xfId="0" applyNumberFormat="1" applyFont="1" applyBorder="1"/>
    <xf numFmtId="0" fontId="9" fillId="2" borderId="18" xfId="0" applyFont="1" applyFill="1" applyBorder="1"/>
    <xf numFmtId="0" fontId="10" fillId="0" borderId="13" xfId="0" applyFont="1" applyBorder="1"/>
    <xf numFmtId="0" fontId="3" fillId="0" borderId="22" xfId="0" applyFont="1" applyBorder="1"/>
    <xf numFmtId="3" fontId="3" fillId="0" borderId="23" xfId="0" applyNumberFormat="1" applyFont="1" applyBorder="1"/>
    <xf numFmtId="0" fontId="11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6" fillId="0" borderId="0" xfId="1" applyFont="1" applyAlignment="1">
      <alignment horizontal="center"/>
    </xf>
    <xf numFmtId="0" fontId="9" fillId="2" borderId="25" xfId="0" applyFont="1" applyFill="1" applyBorder="1"/>
    <xf numFmtId="0" fontId="9" fillId="2" borderId="26" xfId="0" applyFont="1" applyFill="1" applyBorder="1" applyAlignment="1">
      <alignment horizontal="center"/>
    </xf>
    <xf numFmtId="0" fontId="0" fillId="0" borderId="27" xfId="0" applyBorder="1"/>
    <xf numFmtId="0" fontId="17" fillId="0" borderId="2" xfId="0" applyFont="1" applyBorder="1"/>
    <xf numFmtId="3" fontId="17" fillId="0" borderId="1" xfId="0" applyNumberFormat="1" applyFont="1" applyBorder="1"/>
    <xf numFmtId="3" fontId="17" fillId="0" borderId="17" xfId="0" applyNumberFormat="1" applyFont="1" applyBorder="1"/>
    <xf numFmtId="0" fontId="12" fillId="0" borderId="2" xfId="0" applyFont="1" applyBorder="1"/>
    <xf numFmtId="3" fontId="12" fillId="0" borderId="1" xfId="0" applyNumberFormat="1" applyFont="1" applyBorder="1"/>
    <xf numFmtId="3" fontId="12" fillId="0" borderId="5" xfId="0" applyNumberFormat="1" applyFont="1" applyBorder="1"/>
    <xf numFmtId="3" fontId="12" fillId="0" borderId="24" xfId="0" applyNumberFormat="1" applyFont="1" applyBorder="1"/>
    <xf numFmtId="3" fontId="17" fillId="0" borderId="6" xfId="0" applyNumberFormat="1" applyFont="1" applyBorder="1"/>
    <xf numFmtId="0" fontId="12" fillId="0" borderId="33" xfId="0" applyFont="1" applyBorder="1"/>
    <xf numFmtId="3" fontId="12" fillId="0" borderId="34" xfId="0" applyNumberFormat="1" applyFont="1" applyBorder="1"/>
    <xf numFmtId="3" fontId="12" fillId="0" borderId="35" xfId="0" applyNumberFormat="1" applyFont="1" applyBorder="1"/>
    <xf numFmtId="3" fontId="12" fillId="0" borderId="36" xfId="0" applyNumberFormat="1" applyFont="1" applyBorder="1"/>
    <xf numFmtId="0" fontId="9" fillId="0" borderId="3" xfId="0" applyFont="1" applyBorder="1"/>
    <xf numFmtId="3" fontId="17" fillId="0" borderId="4" xfId="0" applyNumberFormat="1" applyFont="1" applyBorder="1"/>
    <xf numFmtId="3" fontId="17" fillId="0" borderId="14" xfId="0" applyNumberFormat="1" applyFont="1" applyBorder="1"/>
    <xf numFmtId="3" fontId="17" fillId="0" borderId="7" xfId="0" applyNumberFormat="1" applyFont="1" applyBorder="1"/>
    <xf numFmtId="3" fontId="17" fillId="0" borderId="24" xfId="0" applyNumberFormat="1" applyFont="1" applyBorder="1"/>
    <xf numFmtId="0" fontId="17" fillId="0" borderId="2" xfId="0" applyFont="1" applyBorder="1" applyAlignment="1"/>
    <xf numFmtId="0" fontId="0" fillId="3" borderId="0" xfId="0" applyFill="1"/>
    <xf numFmtId="0" fontId="18" fillId="3" borderId="0" xfId="0" applyFont="1" applyFill="1"/>
    <xf numFmtId="0" fontId="0" fillId="4" borderId="0" xfId="0" applyFont="1" applyFill="1"/>
    <xf numFmtId="0" fontId="0" fillId="4" borderId="0" xfId="0" applyFill="1"/>
    <xf numFmtId="0" fontId="22" fillId="3" borderId="40" xfId="0" applyFont="1" applyFill="1" applyBorder="1" applyAlignment="1">
      <alignment horizontal="center"/>
    </xf>
    <xf numFmtId="0" fontId="22" fillId="3" borderId="20" xfId="0" applyFont="1" applyFill="1" applyBorder="1" applyAlignment="1">
      <alignment horizontal="center"/>
    </xf>
    <xf numFmtId="0" fontId="22" fillId="4" borderId="40" xfId="0" applyFont="1" applyFill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5" borderId="24" xfId="0" quotePrefix="1" applyFont="1" applyFill="1" applyBorder="1" applyAlignment="1">
      <alignment horizontal="right"/>
    </xf>
    <xf numFmtId="0" fontId="24" fillId="5" borderId="24" xfId="0" applyFont="1" applyFill="1" applyBorder="1" applyAlignment="1">
      <alignment horizontal="left"/>
    </xf>
    <xf numFmtId="0" fontId="24" fillId="5" borderId="41" xfId="0" applyFont="1" applyFill="1" applyBorder="1" applyAlignment="1">
      <alignment horizontal="right"/>
    </xf>
    <xf numFmtId="3" fontId="24" fillId="6" borderId="24" xfId="0" applyNumberFormat="1" applyFont="1" applyFill="1" applyBorder="1" applyAlignment="1">
      <alignment horizontal="right"/>
    </xf>
    <xf numFmtId="0" fontId="22" fillId="3" borderId="6" xfId="0" applyFont="1" applyFill="1" applyBorder="1" applyAlignment="1">
      <alignment horizontal="right"/>
    </xf>
    <xf numFmtId="0" fontId="18" fillId="3" borderId="6" xfId="0" applyFont="1" applyFill="1" applyBorder="1" applyAlignment="1">
      <alignment horizontal="left"/>
    </xf>
    <xf numFmtId="0" fontId="22" fillId="3" borderId="38" xfId="0" quotePrefix="1" applyFont="1" applyFill="1" applyBorder="1" applyAlignment="1">
      <alignment horizontal="right"/>
    </xf>
    <xf numFmtId="3" fontId="18" fillId="4" borderId="6" xfId="0" applyNumberFormat="1" applyFont="1" applyFill="1" applyBorder="1" applyAlignment="1">
      <alignment horizontal="right"/>
    </xf>
    <xf numFmtId="3" fontId="18" fillId="0" borderId="6" xfId="0" applyNumberFormat="1" applyFont="1" applyFill="1" applyBorder="1" applyAlignment="1">
      <alignment horizontal="right"/>
    </xf>
    <xf numFmtId="3" fontId="18" fillId="0" borderId="38" xfId="0" applyNumberFormat="1" applyFont="1" applyFill="1" applyBorder="1" applyAlignment="1">
      <alignment horizontal="right"/>
    </xf>
    <xf numFmtId="0" fontId="22" fillId="5" borderId="6" xfId="0" quotePrefix="1" applyFont="1" applyFill="1" applyBorder="1" applyAlignment="1">
      <alignment horizontal="right"/>
    </xf>
    <xf numFmtId="0" fontId="24" fillId="5" borderId="6" xfId="0" applyFont="1" applyFill="1" applyBorder="1"/>
    <xf numFmtId="0" fontId="22" fillId="5" borderId="38" xfId="0" applyFont="1" applyFill="1" applyBorder="1"/>
    <xf numFmtId="3" fontId="24" fillId="6" borderId="6" xfId="0" applyNumberFormat="1" applyFont="1" applyFill="1" applyBorder="1"/>
    <xf numFmtId="3" fontId="24" fillId="6" borderId="38" xfId="0" applyNumberFormat="1" applyFont="1" applyFill="1" applyBorder="1"/>
    <xf numFmtId="0" fontId="18" fillId="3" borderId="6" xfId="0" applyFont="1" applyFill="1" applyBorder="1"/>
    <xf numFmtId="3" fontId="18" fillId="7" borderId="6" xfId="0" applyNumberFormat="1" applyFont="1" applyFill="1" applyBorder="1"/>
    <xf numFmtId="3" fontId="18" fillId="0" borderId="6" xfId="0" applyNumberFormat="1" applyFont="1" applyBorder="1"/>
    <xf numFmtId="3" fontId="18" fillId="0" borderId="38" xfId="0" applyNumberFormat="1" applyFont="1" applyBorder="1"/>
    <xf numFmtId="0" fontId="22" fillId="5" borderId="38" xfId="0" applyFont="1" applyFill="1" applyBorder="1" applyAlignment="1">
      <alignment horizontal="right"/>
    </xf>
    <xf numFmtId="3" fontId="24" fillId="8" borderId="6" xfId="0" applyNumberFormat="1" applyFont="1" applyFill="1" applyBorder="1"/>
    <xf numFmtId="3" fontId="24" fillId="8" borderId="38" xfId="0" applyNumberFormat="1" applyFont="1" applyFill="1" applyBorder="1"/>
    <xf numFmtId="0" fontId="22" fillId="5" borderId="6" xfId="0" applyFont="1" applyFill="1" applyBorder="1" applyAlignment="1">
      <alignment horizontal="right"/>
    </xf>
    <xf numFmtId="0" fontId="18" fillId="3" borderId="6" xfId="0" applyFont="1" applyFill="1" applyBorder="1" applyAlignment="1">
      <alignment horizontal="right"/>
    </xf>
    <xf numFmtId="0" fontId="22" fillId="3" borderId="38" xfId="0" applyFont="1" applyFill="1" applyBorder="1"/>
    <xf numFmtId="3" fontId="18" fillId="4" borderId="6" xfId="0" applyNumberFormat="1" applyFont="1" applyFill="1" applyBorder="1"/>
    <xf numFmtId="3" fontId="18" fillId="0" borderId="6" xfId="0" applyNumberFormat="1" applyFont="1" applyFill="1" applyBorder="1"/>
    <xf numFmtId="3" fontId="18" fillId="0" borderId="38" xfId="0" applyNumberFormat="1" applyFont="1" applyFill="1" applyBorder="1"/>
    <xf numFmtId="3" fontId="26" fillId="7" borderId="6" xfId="0" applyNumberFormat="1" applyFont="1" applyFill="1" applyBorder="1"/>
    <xf numFmtId="3" fontId="26" fillId="0" borderId="6" xfId="0" applyNumberFormat="1" applyFont="1" applyBorder="1"/>
    <xf numFmtId="3" fontId="26" fillId="0" borderId="38" xfId="0" applyNumberFormat="1" applyFont="1" applyBorder="1"/>
    <xf numFmtId="3" fontId="26" fillId="4" borderId="6" xfId="0" applyNumberFormat="1" applyFont="1" applyFill="1" applyBorder="1"/>
    <xf numFmtId="0" fontId="27" fillId="5" borderId="6" xfId="0" applyFont="1" applyFill="1" applyBorder="1"/>
    <xf numFmtId="0" fontId="27" fillId="5" borderId="38" xfId="0" applyFont="1" applyFill="1" applyBorder="1"/>
    <xf numFmtId="3" fontId="27" fillId="8" borderId="6" xfId="0" applyNumberFormat="1" applyFont="1" applyFill="1" applyBorder="1"/>
    <xf numFmtId="3" fontId="18" fillId="10" borderId="6" xfId="0" applyNumberFormat="1" applyFont="1" applyFill="1" applyBorder="1"/>
    <xf numFmtId="3" fontId="18" fillId="10" borderId="38" xfId="0" applyNumberFormat="1" applyFont="1" applyFill="1" applyBorder="1"/>
    <xf numFmtId="3" fontId="26" fillId="0" borderId="6" xfId="0" applyNumberFormat="1" applyFont="1" applyFill="1" applyBorder="1"/>
    <xf numFmtId="3" fontId="26" fillId="0" borderId="38" xfId="0" applyNumberFormat="1" applyFont="1" applyFill="1" applyBorder="1"/>
    <xf numFmtId="3" fontId="26" fillId="0" borderId="38" xfId="0" applyNumberFormat="1" applyFont="1" applyBorder="1" applyAlignment="1"/>
    <xf numFmtId="3" fontId="26" fillId="0" borderId="6" xfId="0" applyNumberFormat="1" applyFont="1" applyBorder="1" applyAlignment="1"/>
    <xf numFmtId="3" fontId="24" fillId="6" borderId="6" xfId="0" applyNumberFormat="1" applyFont="1" applyFill="1" applyBorder="1" applyAlignment="1">
      <alignment horizontal="right"/>
    </xf>
    <xf numFmtId="0" fontId="22" fillId="11" borderId="6" xfId="0" applyFont="1" applyFill="1" applyBorder="1" applyAlignment="1">
      <alignment horizontal="right"/>
    </xf>
    <xf numFmtId="0" fontId="24" fillId="11" borderId="6" xfId="0" applyFont="1" applyFill="1" applyBorder="1" applyAlignment="1">
      <alignment horizontal="center"/>
    </xf>
    <xf numFmtId="0" fontId="22" fillId="11" borderId="38" xfId="0" applyFont="1" applyFill="1" applyBorder="1"/>
    <xf numFmtId="3" fontId="24" fillId="12" borderId="6" xfId="0" applyNumberFormat="1" applyFont="1" applyFill="1" applyBorder="1"/>
    <xf numFmtId="0" fontId="22" fillId="3" borderId="6" xfId="0" applyFont="1" applyFill="1" applyBorder="1"/>
    <xf numFmtId="3" fontId="22" fillId="4" borderId="6" xfId="0" applyNumberFormat="1" applyFont="1" applyFill="1" applyBorder="1"/>
    <xf numFmtId="3" fontId="22" fillId="0" borderId="6" xfId="0" applyNumberFormat="1" applyFont="1" applyFill="1" applyBorder="1"/>
    <xf numFmtId="3" fontId="22" fillId="0" borderId="38" xfId="0" applyNumberFormat="1" applyFont="1" applyFill="1" applyBorder="1"/>
    <xf numFmtId="0" fontId="22" fillId="3" borderId="38" xfId="0" applyFont="1" applyFill="1" applyBorder="1" applyAlignment="1">
      <alignment horizontal="right"/>
    </xf>
    <xf numFmtId="0" fontId="18" fillId="11" borderId="7" xfId="0" applyFont="1" applyFill="1" applyBorder="1" applyAlignment="1">
      <alignment horizontal="right"/>
    </xf>
    <xf numFmtId="0" fontId="24" fillId="11" borderId="7" xfId="0" applyFont="1" applyFill="1" applyBorder="1" applyAlignment="1">
      <alignment horizontal="center"/>
    </xf>
    <xf numFmtId="0" fontId="22" fillId="11" borderId="39" xfId="0" applyFont="1" applyFill="1" applyBorder="1"/>
    <xf numFmtId="3" fontId="24" fillId="12" borderId="7" xfId="0" applyNumberFormat="1" applyFont="1" applyFill="1" applyBorder="1"/>
    <xf numFmtId="3" fontId="24" fillId="12" borderId="39" xfId="0" applyNumberFormat="1" applyFont="1" applyFill="1" applyBorder="1"/>
    <xf numFmtId="3" fontId="0" fillId="0" borderId="0" xfId="0" applyNumberFormat="1"/>
    <xf numFmtId="0" fontId="25" fillId="3" borderId="24" xfId="0" quotePrefix="1" applyFont="1" applyFill="1" applyBorder="1" applyAlignment="1">
      <alignment horizontal="right"/>
    </xf>
    <xf numFmtId="0" fontId="25" fillId="3" borderId="24" xfId="0" applyFont="1" applyFill="1" applyBorder="1" applyAlignment="1">
      <alignment horizontal="left"/>
    </xf>
    <xf numFmtId="0" fontId="21" fillId="3" borderId="41" xfId="0" quotePrefix="1" applyFont="1" applyFill="1" applyBorder="1" applyAlignment="1">
      <alignment horizontal="right"/>
    </xf>
    <xf numFmtId="3" fontId="25" fillId="9" borderId="24" xfId="0" applyNumberFormat="1" applyFont="1" applyFill="1" applyBorder="1" applyAlignment="1">
      <alignment horizontal="right"/>
    </xf>
    <xf numFmtId="3" fontId="25" fillId="9" borderId="41" xfId="0" applyNumberFormat="1" applyFont="1" applyFill="1" applyBorder="1" applyAlignment="1">
      <alignment horizontal="right"/>
    </xf>
    <xf numFmtId="0" fontId="18" fillId="3" borderId="6" xfId="0" applyFont="1" applyFill="1" applyBorder="1" applyAlignment="1">
      <alignment horizontal="left" indent="1"/>
    </xf>
    <xf numFmtId="3" fontId="28" fillId="4" borderId="6" xfId="0" applyNumberFormat="1" applyFont="1" applyFill="1" applyBorder="1"/>
    <xf numFmtId="0" fontId="28" fillId="3" borderId="6" xfId="0" applyFont="1" applyFill="1" applyBorder="1"/>
    <xf numFmtId="0" fontId="27" fillId="5" borderId="6" xfId="0" applyFont="1" applyFill="1" applyBorder="1" applyAlignment="1">
      <alignment horizontal="right"/>
    </xf>
    <xf numFmtId="3" fontId="27" fillId="13" borderId="6" xfId="0" applyNumberFormat="1" applyFont="1" applyFill="1" applyBorder="1"/>
    <xf numFmtId="3" fontId="27" fillId="8" borderId="38" xfId="0" applyNumberFormat="1" applyFont="1" applyFill="1" applyBorder="1"/>
    <xf numFmtId="3" fontId="28" fillId="7" borderId="6" xfId="0" applyNumberFormat="1" applyFont="1" applyFill="1" applyBorder="1"/>
    <xf numFmtId="0" fontId="29" fillId="0" borderId="0" xfId="0" applyFont="1" applyAlignment="1"/>
    <xf numFmtId="0" fontId="30" fillId="0" borderId="0" xfId="0" applyFont="1" applyAlignment="1"/>
    <xf numFmtId="0" fontId="30" fillId="4" borderId="0" xfId="0" applyFont="1" applyFill="1" applyAlignment="1"/>
    <xf numFmtId="0" fontId="30" fillId="4" borderId="0" xfId="0" applyFont="1" applyFill="1" applyAlignment="1">
      <alignment horizontal="left"/>
    </xf>
    <xf numFmtId="0" fontId="21" fillId="0" borderId="40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3" fontId="27" fillId="6" borderId="17" xfId="0" applyNumberFormat="1" applyFont="1" applyFill="1" applyBorder="1" applyAlignment="1">
      <alignment horizontal="right"/>
    </xf>
    <xf numFmtId="3" fontId="25" fillId="0" borderId="6" xfId="0" applyNumberFormat="1" applyFont="1" applyFill="1" applyBorder="1"/>
    <xf numFmtId="3" fontId="27" fillId="6" borderId="6" xfId="0" applyNumberFormat="1" applyFont="1" applyFill="1" applyBorder="1"/>
    <xf numFmtId="3" fontId="25" fillId="0" borderId="36" xfId="0" applyNumberFormat="1" applyFont="1" applyFill="1" applyBorder="1"/>
    <xf numFmtId="4" fontId="25" fillId="0" borderId="36" xfId="0" applyNumberFormat="1" applyFont="1" applyFill="1" applyBorder="1"/>
    <xf numFmtId="4" fontId="25" fillId="0" borderId="29" xfId="0" applyNumberFormat="1" applyFont="1" applyFill="1" applyBorder="1"/>
    <xf numFmtId="4" fontId="25" fillId="0" borderId="38" xfId="0" applyNumberFormat="1" applyFont="1" applyFill="1" applyBorder="1"/>
    <xf numFmtId="3" fontId="27" fillId="12" borderId="7" xfId="0" applyNumberFormat="1" applyFont="1" applyFill="1" applyBorder="1"/>
    <xf numFmtId="3" fontId="27" fillId="12" borderId="39" xfId="0" applyNumberFormat="1" applyFont="1" applyFill="1" applyBorder="1"/>
    <xf numFmtId="0" fontId="32" fillId="3" borderId="0" xfId="0" applyFont="1" applyFill="1"/>
    <xf numFmtId="0" fontId="33" fillId="14" borderId="19" xfId="0" applyFont="1" applyFill="1" applyBorder="1" applyAlignment="1">
      <alignment horizontal="center"/>
    </xf>
    <xf numFmtId="0" fontId="33" fillId="14" borderId="40" xfId="0" applyFont="1" applyFill="1" applyBorder="1" applyAlignment="1">
      <alignment horizontal="center"/>
    </xf>
    <xf numFmtId="0" fontId="33" fillId="14" borderId="20" xfId="0" applyFont="1" applyFill="1" applyBorder="1" applyAlignment="1">
      <alignment horizontal="center"/>
    </xf>
    <xf numFmtId="0" fontId="33" fillId="5" borderId="44" xfId="0" quotePrefix="1" applyFont="1" applyFill="1" applyBorder="1" applyAlignment="1">
      <alignment horizontal="right"/>
    </xf>
    <xf numFmtId="0" fontId="34" fillId="5" borderId="17" xfId="0" applyFont="1" applyFill="1" applyBorder="1" applyAlignment="1">
      <alignment horizontal="left"/>
    </xf>
    <xf numFmtId="0" fontId="33" fillId="5" borderId="37" xfId="0" applyFont="1" applyFill="1" applyBorder="1" applyAlignment="1">
      <alignment horizontal="right"/>
    </xf>
    <xf numFmtId="0" fontId="33" fillId="5" borderId="45" xfId="0" quotePrefix="1" applyFont="1" applyFill="1" applyBorder="1" applyAlignment="1">
      <alignment horizontal="right"/>
    </xf>
    <xf numFmtId="0" fontId="34" fillId="5" borderId="6" xfId="0" applyFont="1" applyFill="1" applyBorder="1"/>
    <xf numFmtId="0" fontId="33" fillId="5" borderId="38" xfId="0" applyFont="1" applyFill="1" applyBorder="1"/>
    <xf numFmtId="0" fontId="35" fillId="14" borderId="6" xfId="0" applyFont="1" applyFill="1" applyBorder="1"/>
    <xf numFmtId="0" fontId="33" fillId="5" borderId="45" xfId="0" applyFont="1" applyFill="1" applyBorder="1"/>
    <xf numFmtId="0" fontId="35" fillId="14" borderId="45" xfId="0" applyFont="1" applyFill="1" applyBorder="1"/>
    <xf numFmtId="0" fontId="33" fillId="14" borderId="38" xfId="0" applyFont="1" applyFill="1" applyBorder="1"/>
    <xf numFmtId="0" fontId="34" fillId="5" borderId="38" xfId="0" applyFont="1" applyFill="1" applyBorder="1"/>
    <xf numFmtId="0" fontId="35" fillId="14" borderId="28" xfId="0" applyFont="1" applyFill="1" applyBorder="1"/>
    <xf numFmtId="0" fontId="35" fillId="14" borderId="36" xfId="0" applyFont="1" applyFill="1" applyBorder="1"/>
    <xf numFmtId="0" fontId="33" fillId="14" borderId="29" xfId="0" applyFont="1" applyFill="1" applyBorder="1" applyAlignment="1">
      <alignment horizontal="right"/>
    </xf>
    <xf numFmtId="0" fontId="39" fillId="11" borderId="47" xfId="0" applyFont="1" applyFill="1" applyBorder="1"/>
    <xf numFmtId="0" fontId="34" fillId="11" borderId="7" xfId="0" applyFont="1" applyFill="1" applyBorder="1" applyAlignment="1">
      <alignment horizontal="center"/>
    </xf>
    <xf numFmtId="0" fontId="34" fillId="11" borderId="39" xfId="0" applyFont="1" applyFill="1" applyBorder="1"/>
    <xf numFmtId="0" fontId="32" fillId="0" borderId="0" xfId="0" applyFont="1"/>
    <xf numFmtId="0" fontId="40" fillId="0" borderId="2" xfId="0" applyFont="1" applyBorder="1"/>
    <xf numFmtId="3" fontId="40" fillId="0" borderId="1" xfId="0" applyNumberFormat="1" applyFont="1" applyBorder="1"/>
    <xf numFmtId="3" fontId="40" fillId="0" borderId="5" xfId="0" applyNumberFormat="1" applyFont="1" applyBorder="1"/>
    <xf numFmtId="3" fontId="40" fillId="0" borderId="24" xfId="0" applyNumberFormat="1" applyFont="1" applyBorder="1"/>
    <xf numFmtId="3" fontId="41" fillId="0" borderId="1" xfId="0" applyNumberFormat="1" applyFont="1" applyBorder="1"/>
    <xf numFmtId="3" fontId="42" fillId="0" borderId="0" xfId="0" applyNumberFormat="1" applyFont="1"/>
    <xf numFmtId="0" fontId="18" fillId="4" borderId="6" xfId="0" applyFont="1" applyFill="1" applyBorder="1"/>
    <xf numFmtId="3" fontId="0" fillId="15" borderId="0" xfId="0" applyNumberFormat="1" applyFill="1"/>
    <xf numFmtId="0" fontId="0" fillId="15" borderId="0" xfId="0" applyFill="1"/>
    <xf numFmtId="3" fontId="42" fillId="15" borderId="0" xfId="0" applyNumberFormat="1" applyFont="1" applyFill="1"/>
    <xf numFmtId="0" fontId="42" fillId="15" borderId="0" xfId="0" applyFont="1" applyFill="1"/>
    <xf numFmtId="3" fontId="18" fillId="4" borderId="38" xfId="0" applyNumberFormat="1" applyFont="1" applyFill="1" applyBorder="1"/>
    <xf numFmtId="3" fontId="0" fillId="4" borderId="0" xfId="0" applyNumberFormat="1" applyFill="1"/>
    <xf numFmtId="0" fontId="33" fillId="3" borderId="46" xfId="0" quotePrefix="1" applyFont="1" applyFill="1" applyBorder="1" applyAlignment="1">
      <alignment horizontal="right"/>
    </xf>
    <xf numFmtId="0" fontId="35" fillId="3" borderId="24" xfId="0" applyFont="1" applyFill="1" applyBorder="1" applyAlignment="1">
      <alignment horizontal="left"/>
    </xf>
    <xf numFmtId="0" fontId="33" fillId="3" borderId="41" xfId="0" quotePrefix="1" applyFont="1" applyFill="1" applyBorder="1" applyAlignment="1">
      <alignment horizontal="right"/>
    </xf>
    <xf numFmtId="0" fontId="33" fillId="3" borderId="45" xfId="0" applyFont="1" applyFill="1" applyBorder="1" applyAlignment="1">
      <alignment horizontal="right"/>
    </xf>
    <xf numFmtId="0" fontId="35" fillId="3" borderId="6" xfId="0" applyFont="1" applyFill="1" applyBorder="1" applyAlignment="1">
      <alignment horizontal="left"/>
    </xf>
    <xf numFmtId="0" fontId="33" fillId="3" borderId="38" xfId="0" quotePrefix="1" applyFont="1" applyFill="1" applyBorder="1" applyAlignment="1">
      <alignment horizontal="right"/>
    </xf>
    <xf numFmtId="3" fontId="25" fillId="4" borderId="6" xfId="0" applyNumberFormat="1" applyFont="1" applyFill="1" applyBorder="1"/>
    <xf numFmtId="3" fontId="25" fillId="4" borderId="6" xfId="0" applyNumberFormat="1" applyFont="1" applyFill="1" applyBorder="1" applyAlignment="1">
      <alignment horizontal="right"/>
    </xf>
    <xf numFmtId="3" fontId="25" fillId="4" borderId="38" xfId="0" applyNumberFormat="1" applyFont="1" applyFill="1" applyBorder="1" applyAlignment="1">
      <alignment horizontal="right"/>
    </xf>
    <xf numFmtId="0" fontId="33" fillId="4" borderId="45" xfId="0" applyFont="1" applyFill="1" applyBorder="1" applyAlignment="1">
      <alignment horizontal="right"/>
    </xf>
    <xf numFmtId="0" fontId="35" fillId="4" borderId="6" xfId="0" applyFont="1" applyFill="1" applyBorder="1"/>
    <xf numFmtId="0" fontId="33" fillId="4" borderId="38" xfId="0" quotePrefix="1" applyFont="1" applyFill="1" applyBorder="1" applyAlignment="1">
      <alignment horizontal="right"/>
    </xf>
    <xf numFmtId="0" fontId="33" fillId="3" borderId="45" xfId="0" applyFont="1" applyFill="1" applyBorder="1"/>
    <xf numFmtId="0" fontId="35" fillId="3" borderId="6" xfId="0" applyFont="1" applyFill="1" applyBorder="1"/>
    <xf numFmtId="3" fontId="25" fillId="4" borderId="38" xfId="0" applyNumberFormat="1" applyFont="1" applyFill="1" applyBorder="1"/>
    <xf numFmtId="0" fontId="35" fillId="3" borderId="45" xfId="0" applyFont="1" applyFill="1" applyBorder="1"/>
    <xf numFmtId="0" fontId="35" fillId="3" borderId="6" xfId="0" applyFont="1" applyFill="1" applyBorder="1" applyAlignment="1">
      <alignment horizontal="left" indent="1"/>
    </xf>
    <xf numFmtId="0" fontId="33" fillId="3" borderId="38" xfId="0" applyFont="1" applyFill="1" applyBorder="1"/>
    <xf numFmtId="3" fontId="26" fillId="4" borderId="38" xfId="0" applyNumberFormat="1" applyFont="1" applyFill="1" applyBorder="1"/>
    <xf numFmtId="0" fontId="36" fillId="3" borderId="45" xfId="0" applyFont="1" applyFill="1" applyBorder="1"/>
    <xf numFmtId="0" fontId="37" fillId="3" borderId="6" xfId="0" applyFont="1" applyFill="1" applyBorder="1"/>
    <xf numFmtId="0" fontId="38" fillId="3" borderId="38" xfId="0" applyFont="1" applyFill="1" applyBorder="1"/>
    <xf numFmtId="3" fontId="31" fillId="4" borderId="6" xfId="0" applyNumberFormat="1" applyFont="1" applyFill="1" applyBorder="1"/>
    <xf numFmtId="3" fontId="31" fillId="4" borderId="38" xfId="0" applyNumberFormat="1" applyFont="1" applyFill="1" applyBorder="1"/>
    <xf numFmtId="3" fontId="18" fillId="7" borderId="38" xfId="0" applyNumberFormat="1" applyFont="1" applyFill="1" applyBorder="1"/>
    <xf numFmtId="3" fontId="26" fillId="4" borderId="6" xfId="0" applyNumberFormat="1" applyFont="1" applyFill="1" applyBorder="1" applyAlignment="1"/>
    <xf numFmtId="3" fontId="26" fillId="4" borderId="38" xfId="0" applyNumberFormat="1" applyFont="1" applyFill="1" applyBorder="1" applyAlignment="1"/>
    <xf numFmtId="0" fontId="39" fillId="3" borderId="45" xfId="0" applyFont="1" applyFill="1" applyBorder="1"/>
    <xf numFmtId="0" fontId="35" fillId="3" borderId="46" xfId="0" applyFont="1" applyFill="1" applyBorder="1"/>
    <xf numFmtId="0" fontId="35" fillId="3" borderId="24" xfId="0" applyFont="1" applyFill="1" applyBorder="1" applyAlignment="1">
      <alignment horizontal="left" indent="1"/>
    </xf>
    <xf numFmtId="0" fontId="33" fillId="3" borderId="41" xfId="0" applyFont="1" applyFill="1" applyBorder="1"/>
    <xf numFmtId="3" fontId="25" fillId="7" borderId="24" xfId="0" applyNumberFormat="1" applyFont="1" applyFill="1" applyBorder="1"/>
    <xf numFmtId="3" fontId="25" fillId="4" borderId="24" xfId="0" applyNumberFormat="1" applyFont="1" applyFill="1" applyBorder="1"/>
    <xf numFmtId="3" fontId="25" fillId="4" borderId="41" xfId="0" applyNumberFormat="1" applyFont="1" applyFill="1" applyBorder="1"/>
    <xf numFmtId="3" fontId="25" fillId="7" borderId="6" xfId="0" applyNumberFormat="1" applyFont="1" applyFill="1" applyBorder="1"/>
    <xf numFmtId="0" fontId="35" fillId="4" borderId="38" xfId="0" applyFont="1" applyFill="1" applyBorder="1"/>
    <xf numFmtId="0" fontId="35" fillId="3" borderId="6" xfId="0" quotePrefix="1" applyFont="1" applyFill="1" applyBorder="1" applyAlignment="1">
      <alignment horizontal="left" indent="1"/>
    </xf>
    <xf numFmtId="0" fontId="35" fillId="3" borderId="28" xfId="0" applyFont="1" applyFill="1" applyBorder="1"/>
    <xf numFmtId="0" fontId="35" fillId="3" borderId="36" xfId="0" applyFont="1" applyFill="1" applyBorder="1"/>
    <xf numFmtId="0" fontId="33" fillId="3" borderId="29" xfId="0" applyFont="1" applyFill="1" applyBorder="1"/>
    <xf numFmtId="3" fontId="26" fillId="4" borderId="36" xfId="0" applyNumberFormat="1" applyFont="1" applyFill="1" applyBorder="1"/>
    <xf numFmtId="3" fontId="26" fillId="4" borderId="29" xfId="0" applyNumberFormat="1" applyFont="1" applyFill="1" applyBorder="1"/>
    <xf numFmtId="0" fontId="42" fillId="0" borderId="0" xfId="0" applyFont="1"/>
    <xf numFmtId="0" fontId="40" fillId="0" borderId="33" xfId="0" applyFont="1" applyBorder="1"/>
    <xf numFmtId="3" fontId="40" fillId="0" borderId="34" xfId="0" applyNumberFormat="1" applyFont="1" applyBorder="1"/>
    <xf numFmtId="3" fontId="40" fillId="0" borderId="35" xfId="0" applyNumberFormat="1" applyFont="1" applyBorder="1"/>
    <xf numFmtId="3" fontId="40" fillId="0" borderId="36" xfId="0" applyNumberFormat="1" applyFont="1" applyBorder="1"/>
    <xf numFmtId="0" fontId="43" fillId="2" borderId="15" xfId="0" applyFont="1" applyFill="1" applyBorder="1"/>
    <xf numFmtId="0" fontId="43" fillId="2" borderId="16" xfId="0" applyFont="1" applyFill="1" applyBorder="1"/>
    <xf numFmtId="3" fontId="44" fillId="0" borderId="17" xfId="0" applyNumberFormat="1" applyFont="1" applyBorder="1"/>
    <xf numFmtId="0" fontId="44" fillId="0" borderId="2" xfId="0" applyFont="1" applyBorder="1"/>
    <xf numFmtId="3" fontId="44" fillId="0" borderId="1" xfId="0" applyNumberFormat="1" applyFont="1" applyBorder="1"/>
    <xf numFmtId="3" fontId="44" fillId="0" borderId="6" xfId="0" applyNumberFormat="1" applyFont="1" applyBorder="1"/>
    <xf numFmtId="3" fontId="44" fillId="0" borderId="4" xfId="0" applyNumberFormat="1" applyFont="1" applyBorder="1"/>
    <xf numFmtId="3" fontId="44" fillId="0" borderId="7" xfId="0" applyNumberFormat="1" applyFont="1" applyBorder="1"/>
    <xf numFmtId="0" fontId="43" fillId="2" borderId="25" xfId="0" applyFont="1" applyFill="1" applyBorder="1"/>
    <xf numFmtId="0" fontId="43" fillId="2" borderId="26" xfId="0" applyFont="1" applyFill="1" applyBorder="1" applyAlignment="1">
      <alignment horizontal="center"/>
    </xf>
    <xf numFmtId="0" fontId="42" fillId="0" borderId="27" xfId="0" applyFont="1" applyBorder="1"/>
    <xf numFmtId="0" fontId="43" fillId="0" borderId="3" xfId="0" applyFont="1" applyBorder="1"/>
    <xf numFmtId="0" fontId="46" fillId="0" borderId="0" xfId="0" applyNumberFormat="1" applyFont="1" applyFill="1" applyBorder="1" applyAlignment="1" applyProtection="1">
      <protection locked="0"/>
    </xf>
    <xf numFmtId="0" fontId="46" fillId="0" borderId="0" xfId="0" applyNumberFormat="1" applyFont="1" applyFill="1" applyBorder="1" applyAlignment="1" applyProtection="1">
      <alignment horizontal="left"/>
      <protection locked="0"/>
    </xf>
    <xf numFmtId="0" fontId="18" fillId="3" borderId="7" xfId="0" applyFont="1" applyFill="1" applyBorder="1"/>
    <xf numFmtId="3" fontId="18" fillId="0" borderId="7" xfId="0" applyNumberFormat="1" applyFont="1" applyFill="1" applyBorder="1"/>
    <xf numFmtId="3" fontId="18" fillId="0" borderId="39" xfId="0" applyNumberFormat="1" applyFont="1" applyFill="1" applyBorder="1"/>
    <xf numFmtId="3" fontId="25" fillId="0" borderId="26" xfId="0" applyNumberFormat="1" applyFont="1" applyFill="1" applyBorder="1"/>
    <xf numFmtId="4" fontId="25" fillId="0" borderId="26" xfId="0" applyNumberFormat="1" applyFont="1" applyFill="1" applyBorder="1"/>
    <xf numFmtId="4" fontId="25" fillId="0" borderId="9" xfId="0" applyNumberFormat="1" applyFont="1" applyFill="1" applyBorder="1"/>
    <xf numFmtId="0" fontId="35" fillId="14" borderId="26" xfId="0" applyFont="1" applyFill="1" applyBorder="1"/>
    <xf numFmtId="0" fontId="24" fillId="5" borderId="6" xfId="0" applyFont="1" applyFill="1" applyBorder="1" applyAlignment="1">
      <alignment horizontal="right"/>
    </xf>
    <xf numFmtId="3" fontId="48" fillId="0" borderId="1" xfId="0" applyNumberFormat="1" applyFont="1" applyBorder="1"/>
    <xf numFmtId="0" fontId="0" fillId="0" borderId="0" xfId="0" applyBorder="1"/>
    <xf numFmtId="3" fontId="0" fillId="0" borderId="0" xfId="0" applyNumberFormat="1" applyBorder="1"/>
    <xf numFmtId="3" fontId="49" fillId="8" borderId="6" xfId="0" applyNumberFormat="1" applyFont="1" applyFill="1" applyBorder="1"/>
    <xf numFmtId="3" fontId="49" fillId="8" borderId="38" xfId="0" applyNumberFormat="1" applyFont="1" applyFill="1" applyBorder="1"/>
    <xf numFmtId="3" fontId="26" fillId="4" borderId="48" xfId="0" applyNumberFormat="1" applyFont="1" applyFill="1" applyBorder="1" applyAlignment="1"/>
    <xf numFmtId="3" fontId="24" fillId="6" borderId="48" xfId="0" applyNumberFormat="1" applyFont="1" applyFill="1" applyBorder="1"/>
    <xf numFmtId="3" fontId="27" fillId="12" borderId="49" xfId="0" applyNumberFormat="1" applyFont="1" applyFill="1" applyBorder="1"/>
    <xf numFmtId="4" fontId="21" fillId="0" borderId="24" xfId="0" applyNumberFormat="1" applyFont="1" applyFill="1" applyBorder="1"/>
    <xf numFmtId="3" fontId="27" fillId="12" borderId="26" xfId="0" applyNumberFormat="1" applyFont="1" applyFill="1" applyBorder="1"/>
    <xf numFmtId="3" fontId="27" fillId="6" borderId="37" xfId="0" applyNumberFormat="1" applyFont="1" applyFill="1" applyBorder="1" applyAlignment="1">
      <alignment horizontal="right"/>
    </xf>
    <xf numFmtId="4" fontId="21" fillId="0" borderId="41" xfId="0" applyNumberFormat="1" applyFont="1" applyFill="1" applyBorder="1"/>
    <xf numFmtId="0" fontId="39" fillId="14" borderId="46" xfId="0" applyFont="1" applyFill="1" applyBorder="1"/>
    <xf numFmtId="0" fontId="33" fillId="14" borderId="24" xfId="0" applyFont="1" applyFill="1" applyBorder="1"/>
    <xf numFmtId="0" fontId="33" fillId="14" borderId="41" xfId="0" applyFont="1" applyFill="1" applyBorder="1"/>
    <xf numFmtId="3" fontId="21" fillId="0" borderId="24" xfId="0" applyNumberFormat="1" applyFont="1" applyFill="1" applyBorder="1"/>
    <xf numFmtId="0" fontId="36" fillId="11" borderId="8" xfId="0" applyFont="1" applyFill="1" applyBorder="1"/>
    <xf numFmtId="0" fontId="34" fillId="11" borderId="26" xfId="0" applyFont="1" applyFill="1" applyBorder="1" applyAlignment="1">
      <alignment horizontal="center"/>
    </xf>
    <xf numFmtId="0" fontId="34" fillId="11" borderId="9" xfId="0" applyFont="1" applyFill="1" applyBorder="1"/>
    <xf numFmtId="3" fontId="27" fillId="12" borderId="9" xfId="0" applyNumberFormat="1" applyFont="1" applyFill="1" applyBorder="1"/>
    <xf numFmtId="0" fontId="3" fillId="0" borderId="0" xfId="0" applyFont="1" applyBorder="1"/>
    <xf numFmtId="3" fontId="3" fillId="0" borderId="0" xfId="0" applyNumberFormat="1" applyFont="1" applyBorder="1"/>
    <xf numFmtId="3" fontId="11" fillId="0" borderId="0" xfId="0" applyNumberFormat="1" applyFont="1" applyBorder="1"/>
    <xf numFmtId="3" fontId="11" fillId="0" borderId="0" xfId="0" applyNumberFormat="1" applyFont="1" applyFill="1" applyBorder="1"/>
    <xf numFmtId="0" fontId="11" fillId="0" borderId="0" xfId="0" applyFont="1" applyBorder="1"/>
    <xf numFmtId="0" fontId="35" fillId="14" borderId="6" xfId="0" applyFont="1" applyFill="1" applyBorder="1" applyAlignment="1">
      <alignment horizontal="left" indent="1"/>
    </xf>
    <xf numFmtId="3" fontId="25" fillId="0" borderId="38" xfId="0" applyNumberFormat="1" applyFont="1" applyFill="1" applyBorder="1"/>
    <xf numFmtId="4" fontId="0" fillId="0" borderId="0" xfId="0" applyNumberFormat="1"/>
    <xf numFmtId="3" fontId="44" fillId="0" borderId="14" xfId="0" applyNumberFormat="1" applyFont="1" applyBorder="1"/>
    <xf numFmtId="0" fontId="52" fillId="3" borderId="38" xfId="0" applyFont="1" applyFill="1" applyBorder="1"/>
    <xf numFmtId="3" fontId="24" fillId="6" borderId="0" xfId="0" applyNumberFormat="1" applyFont="1" applyFill="1" applyBorder="1"/>
    <xf numFmtId="0" fontId="38" fillId="3" borderId="45" xfId="0" applyFont="1" applyFill="1" applyBorder="1"/>
    <xf numFmtId="3" fontId="31" fillId="9" borderId="6" xfId="0" applyNumberFormat="1" applyFont="1" applyFill="1" applyBorder="1"/>
    <xf numFmtId="3" fontId="31" fillId="9" borderId="38" xfId="0" applyNumberFormat="1" applyFont="1" applyFill="1" applyBorder="1"/>
    <xf numFmtId="3" fontId="53" fillId="4" borderId="6" xfId="0" applyNumberFormat="1" applyFont="1" applyFill="1" applyBorder="1"/>
    <xf numFmtId="3" fontId="53" fillId="0" borderId="6" xfId="0" applyNumberFormat="1" applyFont="1" applyBorder="1"/>
    <xf numFmtId="3" fontId="53" fillId="0" borderId="38" xfId="0" applyNumberFormat="1" applyFont="1" applyBorder="1"/>
    <xf numFmtId="0" fontId="54" fillId="3" borderId="38" xfId="0" applyFont="1" applyFill="1" applyBorder="1"/>
    <xf numFmtId="3" fontId="53" fillId="0" borderId="6" xfId="0" applyNumberFormat="1" applyFont="1" applyFill="1" applyBorder="1"/>
    <xf numFmtId="3" fontId="53" fillId="0" borderId="38" xfId="0" applyNumberFormat="1" applyFont="1" applyFill="1" applyBorder="1"/>
    <xf numFmtId="3" fontId="25" fillId="9" borderId="6" xfId="0" applyNumberFormat="1" applyFont="1" applyFill="1" applyBorder="1"/>
    <xf numFmtId="0" fontId="25" fillId="3" borderId="6" xfId="0" applyFont="1" applyFill="1" applyBorder="1"/>
    <xf numFmtId="0" fontId="27" fillId="3" borderId="6" xfId="0" applyFont="1" applyFill="1" applyBorder="1" applyAlignment="1">
      <alignment horizontal="right"/>
    </xf>
    <xf numFmtId="0" fontId="27" fillId="3" borderId="38" xfId="0" applyFont="1" applyFill="1" applyBorder="1"/>
    <xf numFmtId="3" fontId="27" fillId="7" borderId="6" xfId="0" applyNumberFormat="1" applyFont="1" applyFill="1" applyBorder="1"/>
    <xf numFmtId="3" fontId="31" fillId="7" borderId="6" xfId="0" applyNumberFormat="1" applyFont="1" applyFill="1" applyBorder="1"/>
    <xf numFmtId="3" fontId="31" fillId="7" borderId="38" xfId="0" applyNumberFormat="1" applyFont="1" applyFill="1" applyBorder="1"/>
    <xf numFmtId="3" fontId="0" fillId="15" borderId="0" xfId="0" applyNumberFormat="1" applyFont="1" applyFill="1"/>
    <xf numFmtId="0" fontId="34" fillId="3" borderId="38" xfId="0" applyFont="1" applyFill="1" applyBorder="1"/>
    <xf numFmtId="3" fontId="27" fillId="4" borderId="6" xfId="0" applyNumberFormat="1" applyFont="1" applyFill="1" applyBorder="1"/>
    <xf numFmtId="3" fontId="27" fillId="4" borderId="38" xfId="0" applyNumberFormat="1" applyFont="1" applyFill="1" applyBorder="1"/>
    <xf numFmtId="0" fontId="9" fillId="4" borderId="0" xfId="0" applyFont="1" applyFill="1" applyBorder="1"/>
    <xf numFmtId="0" fontId="10" fillId="4" borderId="0" xfId="0" applyFont="1" applyFill="1" applyBorder="1"/>
    <xf numFmtId="0" fontId="0" fillId="4" borderId="0" xfId="0" applyFont="1" applyFill="1" applyBorder="1"/>
    <xf numFmtId="3" fontId="41" fillId="4" borderId="0" xfId="0" applyNumberFormat="1" applyFont="1" applyFill="1" applyBorder="1"/>
    <xf numFmtId="0" fontId="3" fillId="4" borderId="0" xfId="0" applyFont="1" applyFill="1" applyBorder="1"/>
    <xf numFmtId="3" fontId="3" fillId="4" borderId="0" xfId="0" applyNumberFormat="1" applyFont="1" applyFill="1" applyBorder="1"/>
    <xf numFmtId="0" fontId="11" fillId="4" borderId="0" xfId="0" applyFont="1" applyFill="1" applyBorder="1"/>
    <xf numFmtId="3" fontId="11" fillId="4" borderId="0" xfId="0" applyNumberFormat="1" applyFont="1" applyFill="1" applyBorder="1"/>
    <xf numFmtId="0" fontId="0" fillId="4" borderId="0" xfId="0" applyFill="1" applyBorder="1"/>
    <xf numFmtId="0" fontId="11" fillId="4" borderId="0" xfId="0" applyFont="1" applyFill="1" applyBorder="1" applyAlignment="1">
      <alignment horizontal="left" vertical="center" wrapText="1"/>
    </xf>
    <xf numFmtId="3" fontId="3" fillId="0" borderId="50" xfId="0" applyNumberFormat="1" applyFont="1" applyBorder="1"/>
    <xf numFmtId="3" fontId="11" fillId="0" borderId="34" xfId="0" applyNumberFormat="1" applyFont="1" applyBorder="1"/>
    <xf numFmtId="3" fontId="11" fillId="0" borderId="34" xfId="0" applyNumberFormat="1" applyFont="1" applyFill="1" applyBorder="1"/>
    <xf numFmtId="3" fontId="41" fillId="0" borderId="34" xfId="0" applyNumberFormat="1" applyFont="1" applyBorder="1"/>
    <xf numFmtId="3" fontId="11" fillId="0" borderId="35" xfId="0" applyNumberFormat="1" applyFont="1" applyBorder="1"/>
    <xf numFmtId="0" fontId="9" fillId="2" borderId="51" xfId="0" applyFont="1" applyFill="1" applyBorder="1"/>
    <xf numFmtId="0" fontId="9" fillId="2" borderId="52" xfId="0" applyFont="1" applyFill="1" applyBorder="1"/>
    <xf numFmtId="0" fontId="9" fillId="2" borderId="53" xfId="0" applyFont="1" applyFill="1" applyBorder="1"/>
    <xf numFmtId="0" fontId="50" fillId="4" borderId="0" xfId="0" applyFont="1" applyFill="1" applyBorder="1"/>
    <xf numFmtId="3" fontId="0" fillId="4" borderId="0" xfId="0" applyNumberFormat="1" applyFill="1" applyBorder="1"/>
    <xf numFmtId="0" fontId="0" fillId="0" borderId="34" xfId="0" applyBorder="1"/>
    <xf numFmtId="0" fontId="0" fillId="0" borderId="13" xfId="0" applyBorder="1"/>
    <xf numFmtId="0" fontId="42" fillId="0" borderId="13" xfId="0" applyFont="1" applyBorder="1"/>
    <xf numFmtId="3" fontId="0" fillId="0" borderId="1" xfId="0" applyNumberFormat="1" applyBorder="1"/>
    <xf numFmtId="0" fontId="51" fillId="4" borderId="0" xfId="0" applyFont="1" applyFill="1" applyBorder="1"/>
    <xf numFmtId="3" fontId="0" fillId="0" borderId="21" xfId="0" applyNumberFormat="1" applyBorder="1"/>
    <xf numFmtId="0" fontId="19" fillId="3" borderId="0" xfId="0" applyFont="1" applyFill="1" applyBorder="1" applyAlignment="1">
      <alignment horizontal="center"/>
    </xf>
    <xf numFmtId="0" fontId="20" fillId="3" borderId="20" xfId="0" applyFont="1" applyFill="1" applyBorder="1" applyAlignment="1">
      <alignment horizontal="center"/>
    </xf>
    <xf numFmtId="0" fontId="21" fillId="3" borderId="17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3" fillId="3" borderId="37" xfId="0" applyFont="1" applyFill="1" applyBorder="1" applyAlignment="1">
      <alignment horizontal="center" vertical="center"/>
    </xf>
    <xf numFmtId="0" fontId="23" fillId="3" borderId="38" xfId="0" applyFont="1" applyFill="1" applyBorder="1" applyAlignment="1">
      <alignment horizontal="center" vertical="center"/>
    </xf>
    <xf numFmtId="0" fontId="23" fillId="3" borderId="39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14" borderId="0" xfId="0" applyFont="1" applyFill="1" applyBorder="1" applyAlignment="1">
      <alignment horizontal="center"/>
    </xf>
    <xf numFmtId="0" fontId="20" fillId="14" borderId="20" xfId="0" applyFont="1" applyFill="1" applyBorder="1" applyAlignment="1">
      <alignment horizontal="center"/>
    </xf>
    <xf numFmtId="0" fontId="33" fillId="14" borderId="42" xfId="0" applyFont="1" applyFill="1" applyBorder="1" applyAlignment="1">
      <alignment horizontal="center" vertical="center"/>
    </xf>
    <xf numFmtId="0" fontId="33" fillId="14" borderId="43" xfId="0" applyFont="1" applyFill="1" applyBorder="1" applyAlignment="1">
      <alignment horizontal="center" vertical="center"/>
    </xf>
    <xf numFmtId="0" fontId="33" fillId="14" borderId="40" xfId="0" applyFont="1" applyFill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50" fillId="4" borderId="0" xfId="0" applyFont="1" applyFill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9" fillId="0" borderId="8" xfId="0" applyFont="1" applyBorder="1" applyAlignment="1"/>
    <xf numFmtId="0" fontId="9" fillId="0" borderId="9" xfId="0" applyFont="1" applyBorder="1" applyAlignment="1"/>
    <xf numFmtId="0" fontId="12" fillId="0" borderId="9" xfId="0" applyFont="1" applyBorder="1" applyAlignment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9" fillId="4" borderId="0" xfId="0" applyFont="1" applyFill="1" applyBorder="1" applyAlignment="1"/>
    <xf numFmtId="0" fontId="12" fillId="4" borderId="0" xfId="0" applyFont="1" applyFill="1" applyBorder="1" applyAlignment="1"/>
    <xf numFmtId="0" fontId="8" fillId="4" borderId="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/>
    <xf numFmtId="0" fontId="9" fillId="0" borderId="9" xfId="0" applyFont="1" applyFill="1" applyBorder="1" applyAlignment="1"/>
    <xf numFmtId="0" fontId="12" fillId="0" borderId="9" xfId="0" applyFont="1" applyFill="1" applyBorder="1" applyAlignment="1"/>
    <xf numFmtId="0" fontId="13" fillId="0" borderId="3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45" fillId="0" borderId="31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45" fillId="0" borderId="32" xfId="0" applyFont="1" applyBorder="1" applyAlignment="1">
      <alignment horizontal="center" vertical="center"/>
    </xf>
    <xf numFmtId="0" fontId="43" fillId="0" borderId="8" xfId="0" applyFont="1" applyFill="1" applyBorder="1" applyAlignment="1"/>
    <xf numFmtId="0" fontId="43" fillId="0" borderId="9" xfId="0" applyFont="1" applyFill="1" applyBorder="1" applyAlignment="1"/>
    <xf numFmtId="0" fontId="40" fillId="0" borderId="9" xfId="0" applyFont="1" applyFill="1" applyBorder="1" applyAlignment="1"/>
    <xf numFmtId="0" fontId="13" fillId="0" borderId="3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6" fillId="0" borderId="0" xfId="1" applyFont="1" applyAlignment="1">
      <alignment horizontal="center"/>
    </xf>
    <xf numFmtId="0" fontId="9" fillId="0" borderId="22" xfId="0" applyFont="1" applyFill="1" applyBorder="1" applyAlignment="1"/>
    <xf numFmtId="0" fontId="9" fillId="0" borderId="23" xfId="0" applyFont="1" applyFill="1" applyBorder="1" applyAlignment="1"/>
    <xf numFmtId="0" fontId="12" fillId="0" borderId="23" xfId="0" applyFont="1" applyFill="1" applyBorder="1" applyAlignment="1"/>
    <xf numFmtId="0" fontId="43" fillId="0" borderId="22" xfId="0" applyFont="1" applyFill="1" applyBorder="1" applyAlignment="1"/>
    <xf numFmtId="0" fontId="43" fillId="0" borderId="23" xfId="0" applyFont="1" applyFill="1" applyBorder="1" applyAlignment="1"/>
    <xf numFmtId="0" fontId="40" fillId="0" borderId="23" xfId="0" applyFont="1" applyFill="1" applyBorder="1" applyAlignment="1"/>
    <xf numFmtId="0" fontId="45" fillId="0" borderId="28" xfId="0" applyFont="1" applyBorder="1" applyAlignment="1">
      <alignment horizontal="center" vertical="center"/>
    </xf>
    <xf numFmtId="0" fontId="45" fillId="0" borderId="29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47" fillId="0" borderId="0" xfId="0" applyNumberFormat="1" applyFont="1" applyFill="1" applyBorder="1" applyAlignment="1" applyProtection="1">
      <alignment horizontal="center"/>
      <protection locked="0"/>
    </xf>
    <xf numFmtId="0" fontId="42" fillId="4" borderId="0" xfId="0" applyFont="1" applyFill="1"/>
  </cellXfs>
  <cellStyles count="5">
    <cellStyle name="Dziesiętny 2" xfId="4"/>
    <cellStyle name="Excel Built-in Normal" xfId="2"/>
    <cellStyle name="Normalny" xfId="0" builtinId="0"/>
    <cellStyle name="Normalny 2" xfId="1"/>
    <cellStyle name="Normalny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8"/>
  <sheetViews>
    <sheetView workbookViewId="0">
      <selection activeCell="Q1" sqref="Q1:V1048576"/>
    </sheetView>
  </sheetViews>
  <sheetFormatPr defaultRowHeight="15"/>
  <cols>
    <col min="1" max="1" width="6.140625" customWidth="1"/>
    <col min="2" max="2" width="26" customWidth="1"/>
    <col min="3" max="3" width="7.140625" customWidth="1"/>
    <col min="17" max="17" width="10.28515625" hidden="1" customWidth="1"/>
    <col min="18" max="18" width="11.85546875" hidden="1" customWidth="1"/>
    <col min="19" max="19" width="11" hidden="1" customWidth="1"/>
    <col min="20" max="22" width="0" hidden="1" customWidth="1"/>
  </cols>
  <sheetData>
    <row r="1" spans="1:19">
      <c r="A1" s="52"/>
      <c r="B1" s="53"/>
      <c r="C1" s="52"/>
      <c r="D1" s="54"/>
      <c r="E1" s="4"/>
      <c r="F1" s="4"/>
      <c r="G1" s="4"/>
      <c r="H1" s="4"/>
      <c r="I1" s="4"/>
      <c r="J1" s="4"/>
      <c r="K1" s="4"/>
      <c r="L1" s="6" t="s">
        <v>188</v>
      </c>
      <c r="M1" s="6"/>
      <c r="N1" s="6"/>
      <c r="O1" s="6"/>
      <c r="P1" s="6"/>
    </row>
    <row r="2" spans="1:19">
      <c r="A2" s="52"/>
      <c r="B2" s="53"/>
      <c r="C2" s="52"/>
      <c r="D2" s="54"/>
      <c r="E2" s="4"/>
      <c r="F2" s="4"/>
      <c r="G2" s="4"/>
      <c r="H2" s="4"/>
      <c r="I2" s="4"/>
      <c r="J2" s="4"/>
      <c r="K2" s="4"/>
      <c r="L2" s="5" t="s">
        <v>248</v>
      </c>
      <c r="M2" s="5"/>
      <c r="N2" s="5"/>
      <c r="O2" s="5"/>
      <c r="P2" s="5"/>
    </row>
    <row r="3" spans="1:19">
      <c r="A3" s="52"/>
      <c r="B3" s="53"/>
      <c r="C3" s="52"/>
      <c r="D3" s="54"/>
      <c r="E3" s="4"/>
      <c r="F3" s="4"/>
      <c r="G3" s="4"/>
      <c r="H3" s="4"/>
      <c r="I3" s="4"/>
      <c r="J3" s="4"/>
      <c r="K3" s="4"/>
      <c r="L3" s="5" t="s">
        <v>0</v>
      </c>
      <c r="M3" s="5"/>
      <c r="N3" s="5"/>
      <c r="O3" s="5"/>
      <c r="P3" s="5"/>
    </row>
    <row r="4" spans="1:19">
      <c r="A4" s="52"/>
      <c r="B4" s="53"/>
      <c r="C4" s="52"/>
      <c r="D4" s="54"/>
      <c r="E4" s="4"/>
      <c r="F4" s="4"/>
      <c r="G4" s="4"/>
      <c r="H4" s="4"/>
      <c r="I4" s="4"/>
      <c r="J4" s="4"/>
      <c r="K4" s="4"/>
      <c r="L4" s="5" t="s">
        <v>218</v>
      </c>
      <c r="M4" s="5"/>
      <c r="N4" s="5"/>
      <c r="O4" s="5"/>
      <c r="P4" s="5"/>
    </row>
    <row r="5" spans="1:19">
      <c r="A5" s="52"/>
      <c r="B5" s="53"/>
      <c r="C5" s="52"/>
      <c r="D5" s="54"/>
      <c r="E5" s="4"/>
      <c r="F5" s="4"/>
      <c r="G5" s="4"/>
      <c r="H5" s="4"/>
      <c r="I5" s="4"/>
      <c r="J5" s="4"/>
      <c r="K5" s="4"/>
      <c r="L5" s="4"/>
      <c r="M5" s="4"/>
      <c r="N5" s="55"/>
      <c r="O5" s="4"/>
      <c r="P5" s="4"/>
    </row>
    <row r="6" spans="1:19">
      <c r="A6" s="327" t="s">
        <v>247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</row>
    <row r="7" spans="1:19" ht="15.75" thickBot="1">
      <c r="A7" s="328" t="s">
        <v>46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328"/>
    </row>
    <row r="8" spans="1:19">
      <c r="A8" s="329" t="s">
        <v>47</v>
      </c>
      <c r="B8" s="332" t="s">
        <v>48</v>
      </c>
      <c r="C8" s="335" t="s">
        <v>49</v>
      </c>
      <c r="D8" s="338" t="s">
        <v>249</v>
      </c>
      <c r="E8" s="341" t="s">
        <v>50</v>
      </c>
      <c r="F8" s="344" t="s">
        <v>51</v>
      </c>
      <c r="G8" s="341" t="s">
        <v>52</v>
      </c>
      <c r="H8" s="344" t="s">
        <v>53</v>
      </c>
      <c r="I8" s="341" t="s">
        <v>54</v>
      </c>
      <c r="J8" s="344" t="s">
        <v>55</v>
      </c>
      <c r="K8" s="341" t="s">
        <v>56</v>
      </c>
      <c r="L8" s="344" t="s">
        <v>57</v>
      </c>
      <c r="M8" s="341" t="s">
        <v>58</v>
      </c>
      <c r="N8" s="344" t="s">
        <v>59</v>
      </c>
      <c r="O8" s="341" t="s">
        <v>60</v>
      </c>
      <c r="P8" s="341" t="s">
        <v>61</v>
      </c>
    </row>
    <row r="9" spans="1:19">
      <c r="A9" s="330"/>
      <c r="B9" s="333"/>
      <c r="C9" s="336"/>
      <c r="D9" s="339"/>
      <c r="E9" s="342"/>
      <c r="F9" s="345"/>
      <c r="G9" s="342"/>
      <c r="H9" s="345"/>
      <c r="I9" s="342"/>
      <c r="J9" s="345"/>
      <c r="K9" s="342"/>
      <c r="L9" s="345"/>
      <c r="M9" s="342"/>
      <c r="N9" s="345"/>
      <c r="O9" s="342"/>
      <c r="P9" s="342"/>
    </row>
    <row r="10" spans="1:19" ht="15.75" thickBot="1">
      <c r="A10" s="331"/>
      <c r="B10" s="334"/>
      <c r="C10" s="337"/>
      <c r="D10" s="340"/>
      <c r="E10" s="343"/>
      <c r="F10" s="346"/>
      <c r="G10" s="343"/>
      <c r="H10" s="346"/>
      <c r="I10" s="343"/>
      <c r="J10" s="346"/>
      <c r="K10" s="343"/>
      <c r="L10" s="346"/>
      <c r="M10" s="343"/>
      <c r="N10" s="346"/>
      <c r="O10" s="343"/>
      <c r="P10" s="343"/>
    </row>
    <row r="11" spans="1:19" ht="15.75" thickBot="1">
      <c r="A11" s="56">
        <v>1</v>
      </c>
      <c r="B11" s="56">
        <v>2</v>
      </c>
      <c r="C11" s="57">
        <v>3</v>
      </c>
      <c r="D11" s="58">
        <v>4</v>
      </c>
      <c r="E11" s="59">
        <v>5</v>
      </c>
      <c r="F11" s="60">
        <v>6</v>
      </c>
      <c r="G11" s="59">
        <v>7</v>
      </c>
      <c r="H11" s="60">
        <v>8</v>
      </c>
      <c r="I11" s="59">
        <v>9</v>
      </c>
      <c r="J11" s="60">
        <v>10</v>
      </c>
      <c r="K11" s="59">
        <v>11</v>
      </c>
      <c r="L11" s="60">
        <v>12</v>
      </c>
      <c r="M11" s="59">
        <v>13</v>
      </c>
      <c r="N11" s="60">
        <v>14</v>
      </c>
      <c r="O11" s="59">
        <v>15</v>
      </c>
      <c r="P11" s="59">
        <v>16</v>
      </c>
    </row>
    <row r="12" spans="1:19">
      <c r="A12" s="61" t="s">
        <v>62</v>
      </c>
      <c r="B12" s="62" t="s">
        <v>63</v>
      </c>
      <c r="C12" s="63"/>
      <c r="D12" s="64">
        <f>SUM(D13:D14)</f>
        <v>16600</v>
      </c>
      <c r="E12" s="64">
        <f t="shared" ref="E12:P12" si="0">SUM(E13:E14)</f>
        <v>310</v>
      </c>
      <c r="F12" s="64">
        <f t="shared" si="0"/>
        <v>0</v>
      </c>
      <c r="G12" s="64">
        <f t="shared" si="0"/>
        <v>598</v>
      </c>
      <c r="H12" s="64">
        <f t="shared" si="0"/>
        <v>1440</v>
      </c>
      <c r="I12" s="64">
        <f t="shared" si="0"/>
        <v>6050</v>
      </c>
      <c r="J12" s="64">
        <f t="shared" si="0"/>
        <v>0</v>
      </c>
      <c r="K12" s="64">
        <f t="shared" si="0"/>
        <v>2650</v>
      </c>
      <c r="L12" s="64">
        <f t="shared" si="0"/>
        <v>0</v>
      </c>
      <c r="M12" s="64">
        <f t="shared" si="0"/>
        <v>0</v>
      </c>
      <c r="N12" s="64">
        <f t="shared" si="0"/>
        <v>5552</v>
      </c>
      <c r="O12" s="64">
        <f t="shared" si="0"/>
        <v>0</v>
      </c>
      <c r="P12" s="64">
        <f t="shared" si="0"/>
        <v>0</v>
      </c>
      <c r="Q12" s="117">
        <f>SUM(E12:P12)</f>
        <v>16600</v>
      </c>
      <c r="R12" s="117">
        <f>SUM(E12:P12)</f>
        <v>16600</v>
      </c>
      <c r="S12" s="117">
        <f>SUM(D12-R12)</f>
        <v>0</v>
      </c>
    </row>
    <row r="13" spans="1:19" s="4" customFormat="1" hidden="1">
      <c r="A13" s="118"/>
      <c r="B13" s="119" t="s">
        <v>142</v>
      </c>
      <c r="C13" s="120" t="s">
        <v>143</v>
      </c>
      <c r="D13" s="121"/>
      <c r="E13" s="121"/>
      <c r="F13" s="122"/>
      <c r="G13" s="121"/>
      <c r="H13" s="122"/>
      <c r="I13" s="121"/>
      <c r="J13" s="122"/>
      <c r="K13" s="121"/>
      <c r="L13" s="122"/>
      <c r="M13" s="121"/>
      <c r="N13" s="122"/>
      <c r="O13" s="121"/>
      <c r="P13" s="121"/>
      <c r="Q13" s="117">
        <f>SUM(E13:P13)</f>
        <v>0</v>
      </c>
      <c r="R13" s="117">
        <f t="shared" ref="R13:R82" si="1">SUM(E13:P13)</f>
        <v>0</v>
      </c>
      <c r="S13" s="117">
        <f t="shared" ref="S13:S80" si="2">SUM(D13-R13)</f>
        <v>0</v>
      </c>
    </row>
    <row r="14" spans="1:19">
      <c r="A14" s="65"/>
      <c r="B14" s="66" t="s">
        <v>64</v>
      </c>
      <c r="C14" s="67" t="s">
        <v>65</v>
      </c>
      <c r="D14" s="68">
        <v>16600</v>
      </c>
      <c r="E14" s="69">
        <v>310</v>
      </c>
      <c r="F14" s="70"/>
      <c r="G14" s="69">
        <v>598</v>
      </c>
      <c r="H14" s="70">
        <v>1440</v>
      </c>
      <c r="I14" s="69">
        <v>6050</v>
      </c>
      <c r="J14" s="70"/>
      <c r="K14" s="69">
        <v>2650</v>
      </c>
      <c r="L14" s="70"/>
      <c r="M14" s="69"/>
      <c r="N14" s="70">
        <v>5552</v>
      </c>
      <c r="O14" s="69"/>
      <c r="P14" s="69"/>
      <c r="Q14" s="117">
        <f t="shared" ref="Q14:Q84" si="3">SUM(E14:P14)</f>
        <v>16600</v>
      </c>
      <c r="R14" s="117">
        <f t="shared" si="1"/>
        <v>16600</v>
      </c>
      <c r="S14" s="117">
        <f t="shared" si="2"/>
        <v>0</v>
      </c>
    </row>
    <row r="15" spans="1:19">
      <c r="A15" s="71" t="s">
        <v>66</v>
      </c>
      <c r="B15" s="72" t="s">
        <v>67</v>
      </c>
      <c r="C15" s="73"/>
      <c r="D15" s="74">
        <f>SUM(D16)</f>
        <v>299736</v>
      </c>
      <c r="E15" s="74">
        <f t="shared" ref="E15:P15" si="4">SUM(E16)</f>
        <v>19178</v>
      </c>
      <c r="F15" s="75">
        <f t="shared" si="4"/>
        <v>18491</v>
      </c>
      <c r="G15" s="74">
        <f t="shared" si="4"/>
        <v>18491</v>
      </c>
      <c r="H15" s="75">
        <f t="shared" si="4"/>
        <v>19674</v>
      </c>
      <c r="I15" s="74">
        <f t="shared" si="4"/>
        <v>20950</v>
      </c>
      <c r="J15" s="75">
        <f t="shared" si="4"/>
        <v>20950</v>
      </c>
      <c r="K15" s="74">
        <f t="shared" si="4"/>
        <v>20950</v>
      </c>
      <c r="L15" s="75">
        <f t="shared" si="4"/>
        <v>20950</v>
      </c>
      <c r="M15" s="74">
        <f t="shared" si="4"/>
        <v>20950</v>
      </c>
      <c r="N15" s="75">
        <f t="shared" si="4"/>
        <v>20950</v>
      </c>
      <c r="O15" s="74">
        <f t="shared" si="4"/>
        <v>20950</v>
      </c>
      <c r="P15" s="74">
        <f t="shared" si="4"/>
        <v>77252</v>
      </c>
      <c r="Q15" s="117">
        <f t="shared" si="3"/>
        <v>299736</v>
      </c>
      <c r="R15" s="117">
        <f t="shared" si="1"/>
        <v>299736</v>
      </c>
      <c r="S15" s="117">
        <f t="shared" si="2"/>
        <v>0</v>
      </c>
    </row>
    <row r="16" spans="1:19">
      <c r="A16" s="65"/>
      <c r="B16" s="76" t="s">
        <v>64</v>
      </c>
      <c r="C16" s="67" t="s">
        <v>68</v>
      </c>
      <c r="D16" s="77">
        <f>SUM(D17:D18)</f>
        <v>299736</v>
      </c>
      <c r="E16" s="77">
        <f t="shared" ref="E16:P16" si="5">SUM(E17:E18)</f>
        <v>19178</v>
      </c>
      <c r="F16" s="77">
        <f t="shared" si="5"/>
        <v>18491</v>
      </c>
      <c r="G16" s="77">
        <f t="shared" si="5"/>
        <v>18491</v>
      </c>
      <c r="H16" s="77">
        <f t="shared" si="5"/>
        <v>19674</v>
      </c>
      <c r="I16" s="77">
        <f t="shared" si="5"/>
        <v>20950</v>
      </c>
      <c r="J16" s="77">
        <f t="shared" si="5"/>
        <v>20950</v>
      </c>
      <c r="K16" s="77">
        <f t="shared" si="5"/>
        <v>20950</v>
      </c>
      <c r="L16" s="77">
        <f t="shared" si="5"/>
        <v>20950</v>
      </c>
      <c r="M16" s="77">
        <f t="shared" si="5"/>
        <v>20950</v>
      </c>
      <c r="N16" s="77">
        <f t="shared" si="5"/>
        <v>20950</v>
      </c>
      <c r="O16" s="77">
        <f t="shared" si="5"/>
        <v>20950</v>
      </c>
      <c r="P16" s="77">
        <f t="shared" si="5"/>
        <v>77252</v>
      </c>
      <c r="Q16" s="117">
        <f t="shared" si="3"/>
        <v>299736</v>
      </c>
      <c r="R16" s="117">
        <f t="shared" si="1"/>
        <v>299736</v>
      </c>
      <c r="S16" s="117">
        <f t="shared" si="2"/>
        <v>0</v>
      </c>
    </row>
    <row r="17" spans="1:19" s="4" customFormat="1">
      <c r="A17" s="65"/>
      <c r="B17" s="76" t="s">
        <v>76</v>
      </c>
      <c r="C17" s="67"/>
      <c r="D17" s="77">
        <v>258000</v>
      </c>
      <c r="E17" s="78">
        <v>19178</v>
      </c>
      <c r="F17" s="79">
        <v>18491</v>
      </c>
      <c r="G17" s="78">
        <v>18491</v>
      </c>
      <c r="H17" s="79">
        <v>19674</v>
      </c>
      <c r="I17" s="78">
        <v>20950</v>
      </c>
      <c r="J17" s="79">
        <v>20950</v>
      </c>
      <c r="K17" s="78">
        <v>20950</v>
      </c>
      <c r="L17" s="79">
        <v>20950</v>
      </c>
      <c r="M17" s="78">
        <v>20950</v>
      </c>
      <c r="N17" s="79">
        <v>20950</v>
      </c>
      <c r="O17" s="78">
        <v>20950</v>
      </c>
      <c r="P17" s="78">
        <f>35516</f>
        <v>35516</v>
      </c>
      <c r="Q17" s="117"/>
      <c r="R17" s="117"/>
      <c r="S17" s="117"/>
    </row>
    <row r="18" spans="1:19" s="4" customFormat="1">
      <c r="A18" s="65"/>
      <c r="B18" s="76" t="s">
        <v>257</v>
      </c>
      <c r="C18" s="67"/>
      <c r="D18" s="77">
        <v>41736</v>
      </c>
      <c r="E18" s="78"/>
      <c r="F18" s="79"/>
      <c r="G18" s="78"/>
      <c r="H18" s="79"/>
      <c r="I18" s="78"/>
      <c r="J18" s="79"/>
      <c r="K18" s="78"/>
      <c r="L18" s="79"/>
      <c r="M18" s="78"/>
      <c r="N18" s="79"/>
      <c r="O18" s="78"/>
      <c r="P18" s="78">
        <v>41736</v>
      </c>
      <c r="Q18" s="117"/>
      <c r="R18" s="117"/>
      <c r="S18" s="117"/>
    </row>
    <row r="19" spans="1:19">
      <c r="A19" s="71" t="s">
        <v>69</v>
      </c>
      <c r="B19" s="72" t="s">
        <v>70</v>
      </c>
      <c r="C19" s="80"/>
      <c r="D19" s="81">
        <f>SUM(D20)</f>
        <v>900</v>
      </c>
      <c r="E19" s="81">
        <f t="shared" ref="E19:P19" si="6">SUM(E20)</f>
        <v>130</v>
      </c>
      <c r="F19" s="82">
        <f t="shared" si="6"/>
        <v>340</v>
      </c>
      <c r="G19" s="81">
        <f t="shared" si="6"/>
        <v>270</v>
      </c>
      <c r="H19" s="82">
        <f t="shared" si="6"/>
        <v>230</v>
      </c>
      <c r="I19" s="81">
        <f t="shared" si="6"/>
        <v>0</v>
      </c>
      <c r="J19" s="82">
        <f t="shared" si="6"/>
        <v>0</v>
      </c>
      <c r="K19" s="81">
        <f t="shared" si="6"/>
        <v>0</v>
      </c>
      <c r="L19" s="82">
        <f t="shared" si="6"/>
        <v>0</v>
      </c>
      <c r="M19" s="81">
        <f t="shared" si="6"/>
        <v>0</v>
      </c>
      <c r="N19" s="82">
        <f t="shared" si="6"/>
        <v>0</v>
      </c>
      <c r="O19" s="81">
        <f t="shared" si="6"/>
        <v>0</v>
      </c>
      <c r="P19" s="81">
        <f t="shared" si="6"/>
        <v>0</v>
      </c>
      <c r="Q19" s="117">
        <f t="shared" si="3"/>
        <v>970</v>
      </c>
      <c r="R19" s="117">
        <f t="shared" si="1"/>
        <v>970</v>
      </c>
      <c r="S19" s="117">
        <f>D19-R19</f>
        <v>-70</v>
      </c>
    </row>
    <row r="20" spans="1:19">
      <c r="A20" s="65"/>
      <c r="B20" s="76" t="s">
        <v>64</v>
      </c>
      <c r="C20" s="67" t="s">
        <v>71</v>
      </c>
      <c r="D20" s="77">
        <v>900</v>
      </c>
      <c r="E20" s="78">
        <v>130</v>
      </c>
      <c r="F20" s="79">
        <v>340</v>
      </c>
      <c r="G20" s="78">
        <v>270</v>
      </c>
      <c r="H20" s="79">
        <v>230</v>
      </c>
      <c r="I20" s="78"/>
      <c r="J20" s="79"/>
      <c r="K20" s="78"/>
      <c r="L20" s="79"/>
      <c r="M20" s="78"/>
      <c r="N20" s="79"/>
      <c r="O20" s="78"/>
      <c r="P20" s="78"/>
      <c r="Q20" s="117">
        <f t="shared" si="3"/>
        <v>970</v>
      </c>
      <c r="R20" s="117">
        <f t="shared" si="1"/>
        <v>970</v>
      </c>
      <c r="S20" s="117">
        <f t="shared" si="2"/>
        <v>-70</v>
      </c>
    </row>
    <row r="21" spans="1:19">
      <c r="A21" s="83">
        <v>600</v>
      </c>
      <c r="B21" s="72" t="s">
        <v>72</v>
      </c>
      <c r="C21" s="73"/>
      <c r="D21" s="74">
        <f>SUM(D22+D24)</f>
        <v>2110692</v>
      </c>
      <c r="E21" s="74">
        <f>SUM(E22+E24)</f>
        <v>141628</v>
      </c>
      <c r="F21" s="74">
        <f t="shared" ref="F21:P21" si="7">SUM(F22+F24)</f>
        <v>138435</v>
      </c>
      <c r="G21" s="74">
        <f t="shared" si="7"/>
        <v>149963</v>
      </c>
      <c r="H21" s="74">
        <f t="shared" si="7"/>
        <v>161515</v>
      </c>
      <c r="I21" s="74">
        <f t="shared" si="7"/>
        <v>189894</v>
      </c>
      <c r="J21" s="74">
        <f t="shared" si="7"/>
        <v>189894</v>
      </c>
      <c r="K21" s="74">
        <f t="shared" si="7"/>
        <v>189894</v>
      </c>
      <c r="L21" s="74">
        <f t="shared" si="7"/>
        <v>189894</v>
      </c>
      <c r="M21" s="74">
        <f t="shared" si="7"/>
        <v>189894</v>
      </c>
      <c r="N21" s="74">
        <f t="shared" si="7"/>
        <v>189894</v>
      </c>
      <c r="O21" s="74">
        <f t="shared" si="7"/>
        <v>189894</v>
      </c>
      <c r="P21" s="74">
        <f t="shared" si="7"/>
        <v>189893</v>
      </c>
      <c r="Q21" s="117">
        <f>SUM(E21:P21)</f>
        <v>2110692</v>
      </c>
      <c r="R21" s="117">
        <f t="shared" si="1"/>
        <v>2110692</v>
      </c>
      <c r="S21" s="117">
        <f t="shared" si="2"/>
        <v>0</v>
      </c>
    </row>
    <row r="22" spans="1:19">
      <c r="A22" s="84"/>
      <c r="B22" s="125" t="s">
        <v>73</v>
      </c>
      <c r="C22" s="85">
        <v>60014</v>
      </c>
      <c r="D22" s="124">
        <f t="shared" ref="D22:P22" si="8">SUM(D23:D23)</f>
        <v>2256</v>
      </c>
      <c r="E22" s="124">
        <f t="shared" si="8"/>
        <v>97</v>
      </c>
      <c r="F22" s="124">
        <f t="shared" si="8"/>
        <v>291</v>
      </c>
      <c r="G22" s="124">
        <f t="shared" si="8"/>
        <v>1793</v>
      </c>
      <c r="H22" s="124">
        <f t="shared" si="8"/>
        <v>75</v>
      </c>
      <c r="I22" s="124">
        <f t="shared" si="8"/>
        <v>0</v>
      </c>
      <c r="J22" s="124">
        <f t="shared" si="8"/>
        <v>0</v>
      </c>
      <c r="K22" s="124">
        <f t="shared" si="8"/>
        <v>0</v>
      </c>
      <c r="L22" s="124">
        <f t="shared" si="8"/>
        <v>0</v>
      </c>
      <c r="M22" s="124">
        <f t="shared" si="8"/>
        <v>0</v>
      </c>
      <c r="N22" s="124">
        <f t="shared" si="8"/>
        <v>0</v>
      </c>
      <c r="O22" s="124">
        <f t="shared" si="8"/>
        <v>0</v>
      </c>
      <c r="P22" s="124">
        <f t="shared" si="8"/>
        <v>0</v>
      </c>
      <c r="Q22" s="117">
        <f t="shared" si="3"/>
        <v>2256</v>
      </c>
      <c r="R22" s="117">
        <f t="shared" si="1"/>
        <v>2256</v>
      </c>
      <c r="S22" s="117">
        <f t="shared" si="2"/>
        <v>0</v>
      </c>
    </row>
    <row r="23" spans="1:19" s="4" customFormat="1">
      <c r="A23" s="84"/>
      <c r="B23" s="123" t="s">
        <v>144</v>
      </c>
      <c r="C23" s="85"/>
      <c r="D23" s="86">
        <v>2256</v>
      </c>
      <c r="E23" s="78">
        <v>97</v>
      </c>
      <c r="F23" s="79">
        <v>291</v>
      </c>
      <c r="G23" s="78">
        <v>1793</v>
      </c>
      <c r="H23" s="79">
        <v>75</v>
      </c>
      <c r="I23" s="78"/>
      <c r="J23" s="79"/>
      <c r="K23" s="78"/>
      <c r="L23" s="79"/>
      <c r="M23" s="78"/>
      <c r="N23" s="79"/>
      <c r="O23" s="78"/>
      <c r="P23" s="78"/>
      <c r="Q23" s="117">
        <f t="shared" si="3"/>
        <v>2256</v>
      </c>
      <c r="R23" s="117">
        <f t="shared" si="1"/>
        <v>2256</v>
      </c>
      <c r="S23" s="117">
        <f t="shared" si="2"/>
        <v>0</v>
      </c>
    </row>
    <row r="24" spans="1:19">
      <c r="A24" s="84"/>
      <c r="B24" s="76" t="s">
        <v>64</v>
      </c>
      <c r="C24" s="85">
        <v>60095</v>
      </c>
      <c r="D24" s="86">
        <v>2108436</v>
      </c>
      <c r="E24" s="78">
        <v>141531</v>
      </c>
      <c r="F24" s="79">
        <v>138144</v>
      </c>
      <c r="G24" s="78">
        <v>148170</v>
      </c>
      <c r="H24" s="79">
        <v>161440</v>
      </c>
      <c r="I24" s="78">
        <v>189894</v>
      </c>
      <c r="J24" s="79">
        <v>189894</v>
      </c>
      <c r="K24" s="78">
        <v>189894</v>
      </c>
      <c r="L24" s="79">
        <v>189894</v>
      </c>
      <c r="M24" s="78">
        <v>189894</v>
      </c>
      <c r="N24" s="79">
        <v>189894</v>
      </c>
      <c r="O24" s="78">
        <v>189894</v>
      </c>
      <c r="P24" s="78">
        <v>189893</v>
      </c>
      <c r="Q24" s="117">
        <f t="shared" si="3"/>
        <v>2108436</v>
      </c>
      <c r="R24" s="117">
        <f t="shared" si="1"/>
        <v>2108436</v>
      </c>
      <c r="S24" s="117">
        <f t="shared" si="2"/>
        <v>0</v>
      </c>
    </row>
    <row r="25" spans="1:19">
      <c r="A25" s="83">
        <v>700</v>
      </c>
      <c r="B25" s="72" t="s">
        <v>74</v>
      </c>
      <c r="C25" s="73"/>
      <c r="D25" s="74">
        <f>SUM(D26)</f>
        <v>576819</v>
      </c>
      <c r="E25" s="74">
        <f t="shared" ref="E25:P25" si="9">SUM(E26)</f>
        <v>248567</v>
      </c>
      <c r="F25" s="74">
        <f t="shared" si="9"/>
        <v>28785</v>
      </c>
      <c r="G25" s="74">
        <f t="shared" si="9"/>
        <v>13866</v>
      </c>
      <c r="H25" s="74">
        <f t="shared" si="9"/>
        <v>10577</v>
      </c>
      <c r="I25" s="74">
        <f t="shared" si="9"/>
        <v>33977</v>
      </c>
      <c r="J25" s="74">
        <f t="shared" si="9"/>
        <v>34377</v>
      </c>
      <c r="K25" s="74">
        <f t="shared" si="9"/>
        <v>32877</v>
      </c>
      <c r="L25" s="74">
        <f t="shared" si="9"/>
        <v>32877</v>
      </c>
      <c r="M25" s="74">
        <f t="shared" si="9"/>
        <v>40377</v>
      </c>
      <c r="N25" s="74">
        <f t="shared" si="9"/>
        <v>35077</v>
      </c>
      <c r="O25" s="74">
        <f t="shared" si="9"/>
        <v>33093</v>
      </c>
      <c r="P25" s="74">
        <f t="shared" si="9"/>
        <v>32369</v>
      </c>
      <c r="Q25" s="117">
        <f t="shared" si="3"/>
        <v>576819</v>
      </c>
      <c r="R25" s="117">
        <f t="shared" si="1"/>
        <v>576819</v>
      </c>
      <c r="S25" s="117">
        <f t="shared" si="2"/>
        <v>0</v>
      </c>
    </row>
    <row r="26" spans="1:19">
      <c r="A26" s="65"/>
      <c r="B26" s="76" t="s">
        <v>75</v>
      </c>
      <c r="C26" s="287">
        <v>70005</v>
      </c>
      <c r="D26" s="284">
        <f>SUM(D27:D28)</f>
        <v>576819</v>
      </c>
      <c r="E26" s="288">
        <f t="shared" ref="E26:P26" si="10">SUM(E27:E28)</f>
        <v>248567</v>
      </c>
      <c r="F26" s="288">
        <f t="shared" si="10"/>
        <v>28785</v>
      </c>
      <c r="G26" s="288">
        <f t="shared" si="10"/>
        <v>13866</v>
      </c>
      <c r="H26" s="288">
        <f t="shared" si="10"/>
        <v>10577</v>
      </c>
      <c r="I26" s="288">
        <f t="shared" si="10"/>
        <v>33977</v>
      </c>
      <c r="J26" s="288">
        <f t="shared" si="10"/>
        <v>34377</v>
      </c>
      <c r="K26" s="288">
        <f t="shared" si="10"/>
        <v>32877</v>
      </c>
      <c r="L26" s="288">
        <f t="shared" si="10"/>
        <v>32877</v>
      </c>
      <c r="M26" s="288">
        <f t="shared" si="10"/>
        <v>40377</v>
      </c>
      <c r="N26" s="288">
        <f t="shared" si="10"/>
        <v>35077</v>
      </c>
      <c r="O26" s="288">
        <f t="shared" si="10"/>
        <v>33093</v>
      </c>
      <c r="P26" s="288">
        <f t="shared" si="10"/>
        <v>32369</v>
      </c>
      <c r="Q26" s="117">
        <f t="shared" si="3"/>
        <v>576819</v>
      </c>
      <c r="R26" s="117">
        <f t="shared" si="1"/>
        <v>576819</v>
      </c>
      <c r="S26" s="117">
        <f t="shared" si="2"/>
        <v>0</v>
      </c>
    </row>
    <row r="27" spans="1:19" s="223" customFormat="1">
      <c r="A27" s="65"/>
      <c r="B27" s="76" t="s">
        <v>76</v>
      </c>
      <c r="C27" s="287"/>
      <c r="D27" s="284">
        <v>474500</v>
      </c>
      <c r="E27" s="288">
        <v>241967</v>
      </c>
      <c r="F27" s="289">
        <v>3432</v>
      </c>
      <c r="G27" s="288">
        <v>744</v>
      </c>
      <c r="H27" s="289">
        <v>3977</v>
      </c>
      <c r="I27" s="288">
        <v>28048</v>
      </c>
      <c r="J27" s="288">
        <v>28048</v>
      </c>
      <c r="K27" s="288">
        <v>28048</v>
      </c>
      <c r="L27" s="288">
        <v>28048</v>
      </c>
      <c r="M27" s="288">
        <v>28048</v>
      </c>
      <c r="N27" s="288">
        <v>28048</v>
      </c>
      <c r="O27" s="288">
        <v>28048</v>
      </c>
      <c r="P27" s="288">
        <v>28044</v>
      </c>
      <c r="Q27" s="173">
        <f t="shared" si="3"/>
        <v>474500</v>
      </c>
      <c r="R27" s="173">
        <f t="shared" si="1"/>
        <v>474500</v>
      </c>
      <c r="S27" s="117">
        <f t="shared" si="2"/>
        <v>0</v>
      </c>
    </row>
    <row r="28" spans="1:19">
      <c r="A28" s="65"/>
      <c r="B28" s="76" t="s">
        <v>77</v>
      </c>
      <c r="C28" s="279"/>
      <c r="D28" s="284">
        <v>102319</v>
      </c>
      <c r="E28" s="285">
        <v>6600</v>
      </c>
      <c r="F28" s="286">
        <v>25353</v>
      </c>
      <c r="G28" s="285">
        <v>13122</v>
      </c>
      <c r="H28" s="286">
        <v>6600</v>
      </c>
      <c r="I28" s="285">
        <v>5929</v>
      </c>
      <c r="J28" s="286">
        <v>6329</v>
      </c>
      <c r="K28" s="285">
        <v>4829</v>
      </c>
      <c r="L28" s="286">
        <v>4829</v>
      </c>
      <c r="M28" s="285">
        <v>12329</v>
      </c>
      <c r="N28" s="286">
        <v>7029</v>
      </c>
      <c r="O28" s="285">
        <v>5045</v>
      </c>
      <c r="P28" s="285">
        <v>4325</v>
      </c>
      <c r="Q28" s="117">
        <f t="shared" si="3"/>
        <v>102319</v>
      </c>
      <c r="R28" s="117">
        <f t="shared" si="1"/>
        <v>102319</v>
      </c>
      <c r="S28" s="117">
        <f t="shared" si="2"/>
        <v>0</v>
      </c>
    </row>
    <row r="29" spans="1:19">
      <c r="A29" s="83">
        <v>710</v>
      </c>
      <c r="B29" s="72" t="s">
        <v>78</v>
      </c>
      <c r="C29" s="73"/>
      <c r="D29" s="74">
        <f>SUM(D30+D31+D34+D35)</f>
        <v>950772</v>
      </c>
      <c r="E29" s="74">
        <f t="shared" ref="E29:P29" si="11">SUM(E30+E31+E34+E35)</f>
        <v>57658</v>
      </c>
      <c r="F29" s="74">
        <f t="shared" si="11"/>
        <v>65228</v>
      </c>
      <c r="G29" s="74">
        <f t="shared" si="11"/>
        <v>86872</v>
      </c>
      <c r="H29" s="74">
        <f t="shared" si="11"/>
        <v>79347</v>
      </c>
      <c r="I29" s="74">
        <f t="shared" si="11"/>
        <v>66900</v>
      </c>
      <c r="J29" s="74">
        <f t="shared" si="11"/>
        <v>70899</v>
      </c>
      <c r="K29" s="74">
        <f t="shared" si="11"/>
        <v>65182</v>
      </c>
      <c r="L29" s="74">
        <f t="shared" si="11"/>
        <v>86773</v>
      </c>
      <c r="M29" s="74">
        <f t="shared" si="11"/>
        <v>71323</v>
      </c>
      <c r="N29" s="74">
        <f t="shared" si="11"/>
        <v>71499</v>
      </c>
      <c r="O29" s="74">
        <f t="shared" si="11"/>
        <v>71499</v>
      </c>
      <c r="P29" s="74">
        <f t="shared" si="11"/>
        <v>157592</v>
      </c>
      <c r="Q29" s="117">
        <f t="shared" si="3"/>
        <v>950772</v>
      </c>
      <c r="R29" s="117">
        <f t="shared" si="1"/>
        <v>950772</v>
      </c>
      <c r="S29" s="117">
        <f t="shared" si="2"/>
        <v>0</v>
      </c>
    </row>
    <row r="30" spans="1:19" s="4" customFormat="1">
      <c r="A30" s="65"/>
      <c r="B30" s="291" t="s">
        <v>258</v>
      </c>
      <c r="C30" s="85">
        <v>71012</v>
      </c>
      <c r="D30" s="290">
        <v>79000</v>
      </c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>
        <v>79000</v>
      </c>
      <c r="Q30" s="117">
        <f>SUM(E30:P30)</f>
        <v>79000</v>
      </c>
      <c r="R30" s="117"/>
      <c r="S30" s="117"/>
    </row>
    <row r="31" spans="1:19">
      <c r="A31" s="65"/>
      <c r="B31" s="76" t="s">
        <v>79</v>
      </c>
      <c r="C31" s="85">
        <v>71015</v>
      </c>
      <c r="D31" s="86">
        <f>SUM(D32:D33)</f>
        <v>334242</v>
      </c>
      <c r="E31" s="86">
        <f t="shared" ref="E31:P31" si="12">SUM(E32:E33)</f>
        <v>15629</v>
      </c>
      <c r="F31" s="86">
        <f t="shared" si="12"/>
        <v>24832</v>
      </c>
      <c r="G31" s="86">
        <f t="shared" si="12"/>
        <v>38149</v>
      </c>
      <c r="H31" s="86">
        <f t="shared" si="12"/>
        <v>32548</v>
      </c>
      <c r="I31" s="86">
        <f t="shared" si="12"/>
        <v>27400</v>
      </c>
      <c r="J31" s="86">
        <f t="shared" si="12"/>
        <v>27400</v>
      </c>
      <c r="K31" s="86">
        <f t="shared" si="12"/>
        <v>27400</v>
      </c>
      <c r="L31" s="86">
        <f t="shared" si="12"/>
        <v>27700</v>
      </c>
      <c r="M31" s="86">
        <f t="shared" si="12"/>
        <v>27824</v>
      </c>
      <c r="N31" s="86">
        <f t="shared" si="12"/>
        <v>28000</v>
      </c>
      <c r="O31" s="86">
        <f t="shared" si="12"/>
        <v>28000</v>
      </c>
      <c r="P31" s="86">
        <f t="shared" si="12"/>
        <v>29360</v>
      </c>
      <c r="Q31" s="117">
        <f t="shared" si="3"/>
        <v>334242</v>
      </c>
      <c r="R31" s="117">
        <f t="shared" si="1"/>
        <v>334242</v>
      </c>
      <c r="S31" s="117">
        <f t="shared" si="2"/>
        <v>0</v>
      </c>
    </row>
    <row r="32" spans="1:19">
      <c r="A32" s="65"/>
      <c r="B32" s="76" t="s">
        <v>76</v>
      </c>
      <c r="C32" s="85"/>
      <c r="D32" s="86">
        <v>50</v>
      </c>
      <c r="E32" s="78"/>
      <c r="F32" s="79"/>
      <c r="G32" s="78"/>
      <c r="H32" s="79"/>
      <c r="I32" s="78"/>
      <c r="J32" s="79"/>
      <c r="K32" s="78"/>
      <c r="L32" s="79"/>
      <c r="M32" s="78"/>
      <c r="N32" s="79"/>
      <c r="O32" s="78"/>
      <c r="P32" s="78">
        <v>50</v>
      </c>
      <c r="Q32" s="117">
        <f t="shared" si="3"/>
        <v>50</v>
      </c>
      <c r="R32" s="117">
        <f t="shared" si="1"/>
        <v>50</v>
      </c>
      <c r="S32" s="117">
        <f t="shared" si="2"/>
        <v>0</v>
      </c>
    </row>
    <row r="33" spans="1:19">
      <c r="A33" s="65"/>
      <c r="B33" s="76" t="s">
        <v>77</v>
      </c>
      <c r="C33" s="85"/>
      <c r="D33" s="86">
        <v>334192</v>
      </c>
      <c r="E33" s="78">
        <v>15629</v>
      </c>
      <c r="F33" s="79">
        <v>24832</v>
      </c>
      <c r="G33" s="78">
        <v>38149</v>
      </c>
      <c r="H33" s="79">
        <v>32548</v>
      </c>
      <c r="I33" s="78">
        <v>27400</v>
      </c>
      <c r="J33" s="79">
        <v>27400</v>
      </c>
      <c r="K33" s="78">
        <v>27400</v>
      </c>
      <c r="L33" s="79">
        <v>27700</v>
      </c>
      <c r="M33" s="78">
        <v>27824</v>
      </c>
      <c r="N33" s="79">
        <v>28000</v>
      </c>
      <c r="O33" s="78">
        <v>28000</v>
      </c>
      <c r="P33" s="78">
        <v>29310</v>
      </c>
      <c r="Q33" s="117">
        <f t="shared" si="3"/>
        <v>334192</v>
      </c>
      <c r="R33" s="117">
        <f t="shared" si="1"/>
        <v>334192</v>
      </c>
      <c r="S33" s="117">
        <f t="shared" si="2"/>
        <v>0</v>
      </c>
    </row>
    <row r="34" spans="1:19">
      <c r="A34" s="65"/>
      <c r="B34" s="76" t="s">
        <v>80</v>
      </c>
      <c r="C34" s="85">
        <v>71020</v>
      </c>
      <c r="D34" s="89">
        <v>17530</v>
      </c>
      <c r="E34" s="90"/>
      <c r="F34" s="91"/>
      <c r="G34" s="90"/>
      <c r="H34" s="91"/>
      <c r="I34" s="90"/>
      <c r="J34" s="91"/>
      <c r="K34" s="90"/>
      <c r="L34" s="91">
        <v>15651</v>
      </c>
      <c r="M34" s="90"/>
      <c r="N34" s="91"/>
      <c r="O34" s="90"/>
      <c r="P34" s="90">
        <v>1879</v>
      </c>
      <c r="Q34" s="117">
        <f t="shared" si="3"/>
        <v>17530</v>
      </c>
      <c r="R34" s="117">
        <f t="shared" si="1"/>
        <v>17530</v>
      </c>
      <c r="S34" s="117">
        <f t="shared" si="2"/>
        <v>0</v>
      </c>
    </row>
    <row r="35" spans="1:19">
      <c r="A35" s="65"/>
      <c r="B35" s="76" t="s">
        <v>64</v>
      </c>
      <c r="C35" s="85">
        <v>71095</v>
      </c>
      <c r="D35" s="92">
        <v>520000</v>
      </c>
      <c r="E35" s="90">
        <v>42029</v>
      </c>
      <c r="F35" s="91">
        <v>40396</v>
      </c>
      <c r="G35" s="90">
        <v>48723</v>
      </c>
      <c r="H35" s="91">
        <v>46799</v>
      </c>
      <c r="I35" s="90">
        <v>39500</v>
      </c>
      <c r="J35" s="91">
        <v>43499</v>
      </c>
      <c r="K35" s="90">
        <v>37782</v>
      </c>
      <c r="L35" s="91">
        <v>43422</v>
      </c>
      <c r="M35" s="90">
        <v>43499</v>
      </c>
      <c r="N35" s="91">
        <v>43499</v>
      </c>
      <c r="O35" s="90">
        <v>43499</v>
      </c>
      <c r="P35" s="90">
        <v>47353</v>
      </c>
      <c r="Q35" s="117">
        <f t="shared" si="3"/>
        <v>520000</v>
      </c>
      <c r="R35" s="117">
        <f t="shared" si="1"/>
        <v>520000</v>
      </c>
      <c r="S35" s="117">
        <f t="shared" si="2"/>
        <v>0</v>
      </c>
    </row>
    <row r="36" spans="1:19">
      <c r="A36" s="83">
        <v>750</v>
      </c>
      <c r="B36" s="72" t="s">
        <v>81</v>
      </c>
      <c r="C36" s="73"/>
      <c r="D36" s="74">
        <f>SUM(D37:D39)</f>
        <v>433057</v>
      </c>
      <c r="E36" s="74">
        <f t="shared" ref="E36:P36" si="13">SUM(E37:E39)</f>
        <v>45098</v>
      </c>
      <c r="F36" s="75">
        <f t="shared" si="13"/>
        <v>80635</v>
      </c>
      <c r="G36" s="74">
        <f t="shared" si="13"/>
        <v>27058.55</v>
      </c>
      <c r="H36" s="75">
        <f t="shared" si="13"/>
        <v>39146.449999999997</v>
      </c>
      <c r="I36" s="74">
        <f t="shared" si="13"/>
        <v>31932</v>
      </c>
      <c r="J36" s="75">
        <f t="shared" si="13"/>
        <v>23869</v>
      </c>
      <c r="K36" s="74">
        <f t="shared" si="13"/>
        <v>44919</v>
      </c>
      <c r="L36" s="75">
        <f t="shared" si="13"/>
        <v>23869</v>
      </c>
      <c r="M36" s="74">
        <f t="shared" si="13"/>
        <v>23869</v>
      </c>
      <c r="N36" s="75">
        <f t="shared" si="13"/>
        <v>44919</v>
      </c>
      <c r="O36" s="74">
        <f t="shared" si="13"/>
        <v>23869</v>
      </c>
      <c r="P36" s="74">
        <f t="shared" si="13"/>
        <v>23873</v>
      </c>
      <c r="Q36" s="117">
        <f t="shared" si="3"/>
        <v>433057</v>
      </c>
      <c r="R36" s="117">
        <f t="shared" si="1"/>
        <v>433057</v>
      </c>
      <c r="S36" s="117">
        <f t="shared" si="2"/>
        <v>0</v>
      </c>
    </row>
    <row r="37" spans="1:19">
      <c r="A37" s="65"/>
      <c r="B37" s="76" t="s">
        <v>82</v>
      </c>
      <c r="C37" s="85">
        <v>75011</v>
      </c>
      <c r="D37" s="86">
        <v>125460</v>
      </c>
      <c r="E37" s="87"/>
      <c r="F37" s="88">
        <v>28908</v>
      </c>
      <c r="G37" s="87">
        <v>9636</v>
      </c>
      <c r="H37" s="88">
        <v>9636</v>
      </c>
      <c r="I37" s="87">
        <v>9826</v>
      </c>
      <c r="J37" s="88">
        <v>9636</v>
      </c>
      <c r="K37" s="87">
        <v>9636</v>
      </c>
      <c r="L37" s="88">
        <v>9636</v>
      </c>
      <c r="M37" s="88">
        <v>9636</v>
      </c>
      <c r="N37" s="88">
        <v>9636</v>
      </c>
      <c r="O37" s="88">
        <v>9636</v>
      </c>
      <c r="P37" s="88">
        <v>9638</v>
      </c>
      <c r="Q37" s="117">
        <f t="shared" si="3"/>
        <v>125460</v>
      </c>
      <c r="R37" s="117">
        <f t="shared" si="1"/>
        <v>125460</v>
      </c>
      <c r="S37" s="117">
        <f t="shared" si="2"/>
        <v>0</v>
      </c>
    </row>
    <row r="38" spans="1:19">
      <c r="A38" s="65"/>
      <c r="B38" s="76" t="s">
        <v>83</v>
      </c>
      <c r="C38" s="85">
        <v>75020</v>
      </c>
      <c r="D38" s="86">
        <v>275897</v>
      </c>
      <c r="E38" s="87">
        <v>45098</v>
      </c>
      <c r="F38" s="88">
        <v>51727</v>
      </c>
      <c r="G38" s="87">
        <v>14873</v>
      </c>
      <c r="H38" s="88">
        <v>8233</v>
      </c>
      <c r="I38" s="87">
        <v>14233</v>
      </c>
      <c r="J38" s="88">
        <v>14233</v>
      </c>
      <c r="K38" s="87">
        <v>35283</v>
      </c>
      <c r="L38" s="88">
        <v>14233</v>
      </c>
      <c r="M38" s="87">
        <v>14233</v>
      </c>
      <c r="N38" s="88">
        <v>35283</v>
      </c>
      <c r="O38" s="87">
        <v>14233</v>
      </c>
      <c r="P38" s="87">
        <v>14235</v>
      </c>
      <c r="Q38" s="117">
        <f t="shared" si="3"/>
        <v>275897</v>
      </c>
      <c r="R38" s="117">
        <f t="shared" si="1"/>
        <v>275897</v>
      </c>
      <c r="S38" s="117">
        <f t="shared" si="2"/>
        <v>0</v>
      </c>
    </row>
    <row r="39" spans="1:19">
      <c r="A39" s="65"/>
      <c r="B39" s="76" t="s">
        <v>84</v>
      </c>
      <c r="C39" s="85">
        <v>75045</v>
      </c>
      <c r="D39" s="86">
        <v>31700</v>
      </c>
      <c r="E39" s="86">
        <f t="shared" ref="E39:P39" si="14">SUM(E40:E41)</f>
        <v>0</v>
      </c>
      <c r="F39" s="86">
        <f t="shared" si="14"/>
        <v>0</v>
      </c>
      <c r="G39" s="86">
        <f t="shared" si="14"/>
        <v>2549.5500000000002</v>
      </c>
      <c r="H39" s="86">
        <f t="shared" si="14"/>
        <v>21277.45</v>
      </c>
      <c r="I39" s="86">
        <f t="shared" si="14"/>
        <v>7873</v>
      </c>
      <c r="J39" s="86">
        <f t="shared" si="14"/>
        <v>0</v>
      </c>
      <c r="K39" s="86">
        <f t="shared" si="14"/>
        <v>0</v>
      </c>
      <c r="L39" s="86">
        <f t="shared" si="14"/>
        <v>0</v>
      </c>
      <c r="M39" s="86">
        <f t="shared" si="14"/>
        <v>0</v>
      </c>
      <c r="N39" s="86">
        <f t="shared" si="14"/>
        <v>0</v>
      </c>
      <c r="O39" s="86">
        <f t="shared" si="14"/>
        <v>0</v>
      </c>
      <c r="P39" s="86">
        <f t="shared" si="14"/>
        <v>0</v>
      </c>
      <c r="Q39" s="117">
        <f t="shared" si="3"/>
        <v>31700</v>
      </c>
      <c r="R39" s="117">
        <f t="shared" si="1"/>
        <v>31700</v>
      </c>
      <c r="S39" s="117">
        <f t="shared" si="2"/>
        <v>0</v>
      </c>
    </row>
    <row r="40" spans="1:19">
      <c r="A40" s="65"/>
      <c r="B40" s="76" t="s">
        <v>77</v>
      </c>
      <c r="C40" s="85"/>
      <c r="D40" s="86">
        <v>12000</v>
      </c>
      <c r="E40" s="87"/>
      <c r="F40" s="79"/>
      <c r="G40" s="87">
        <v>2549.5500000000002</v>
      </c>
      <c r="H40" s="88">
        <v>9450.4500000000007</v>
      </c>
      <c r="I40" s="87"/>
      <c r="J40" s="88"/>
      <c r="K40" s="87"/>
      <c r="L40" s="88"/>
      <c r="M40" s="87"/>
      <c r="N40" s="88"/>
      <c r="O40" s="87"/>
      <c r="P40" s="87"/>
      <c r="Q40" s="117">
        <f t="shared" si="3"/>
        <v>12000</v>
      </c>
      <c r="R40" s="117">
        <f t="shared" si="1"/>
        <v>12000</v>
      </c>
      <c r="S40" s="117">
        <f t="shared" si="2"/>
        <v>0</v>
      </c>
    </row>
    <row r="41" spans="1:19">
      <c r="A41" s="65"/>
      <c r="B41" s="76" t="s">
        <v>85</v>
      </c>
      <c r="C41" s="85"/>
      <c r="D41" s="86">
        <v>19700</v>
      </c>
      <c r="E41" s="87"/>
      <c r="F41" s="79"/>
      <c r="G41" s="87"/>
      <c r="H41" s="88">
        <v>11827</v>
      </c>
      <c r="I41" s="87">
        <v>7873</v>
      </c>
      <c r="J41" s="88"/>
      <c r="K41" s="87"/>
      <c r="L41" s="88"/>
      <c r="M41" s="87"/>
      <c r="N41" s="88"/>
      <c r="O41" s="87"/>
      <c r="P41" s="87"/>
      <c r="Q41" s="117">
        <f t="shared" si="3"/>
        <v>19700</v>
      </c>
      <c r="R41" s="117">
        <f t="shared" si="1"/>
        <v>19700</v>
      </c>
      <c r="S41" s="117">
        <f t="shared" si="2"/>
        <v>0</v>
      </c>
    </row>
    <row r="42" spans="1:19" s="4" customFormat="1" hidden="1">
      <c r="A42" s="249">
        <v>752</v>
      </c>
      <c r="B42" s="93" t="s">
        <v>219</v>
      </c>
      <c r="C42" s="94"/>
      <c r="D42" s="95">
        <f>SUM(D43)</f>
        <v>0</v>
      </c>
      <c r="E42" s="95">
        <f t="shared" ref="E42:P42" si="15">SUM(E43)</f>
        <v>0</v>
      </c>
      <c r="F42" s="95">
        <f t="shared" si="15"/>
        <v>0</v>
      </c>
      <c r="G42" s="95">
        <f t="shared" si="15"/>
        <v>0</v>
      </c>
      <c r="H42" s="95">
        <f t="shared" si="15"/>
        <v>0</v>
      </c>
      <c r="I42" s="95">
        <f t="shared" si="15"/>
        <v>0</v>
      </c>
      <c r="J42" s="95">
        <f t="shared" si="15"/>
        <v>0</v>
      </c>
      <c r="K42" s="95">
        <f t="shared" si="15"/>
        <v>0</v>
      </c>
      <c r="L42" s="95">
        <f t="shared" si="15"/>
        <v>0</v>
      </c>
      <c r="M42" s="95">
        <f t="shared" si="15"/>
        <v>0</v>
      </c>
      <c r="N42" s="95">
        <f t="shared" si="15"/>
        <v>0</v>
      </c>
      <c r="O42" s="95">
        <f t="shared" si="15"/>
        <v>0</v>
      </c>
      <c r="P42" s="95">
        <f t="shared" si="15"/>
        <v>0</v>
      </c>
      <c r="Q42" s="117"/>
      <c r="R42" s="117">
        <f t="shared" si="1"/>
        <v>0</v>
      </c>
      <c r="S42" s="117">
        <f t="shared" si="2"/>
        <v>0</v>
      </c>
    </row>
    <row r="43" spans="1:19" s="4" customFormat="1" hidden="1">
      <c r="A43" s="65"/>
      <c r="B43" s="76" t="s">
        <v>220</v>
      </c>
      <c r="C43" s="85">
        <v>75295</v>
      </c>
      <c r="D43" s="86">
        <v>0</v>
      </c>
      <c r="E43" s="87"/>
      <c r="F43" s="79"/>
      <c r="G43" s="87"/>
      <c r="H43" s="88"/>
      <c r="I43" s="87"/>
      <c r="J43" s="88"/>
      <c r="K43" s="87"/>
      <c r="L43" s="88"/>
      <c r="M43" s="87"/>
      <c r="N43" s="88"/>
      <c r="O43" s="87"/>
      <c r="P43" s="87"/>
      <c r="Q43" s="117"/>
      <c r="R43" s="117">
        <f>SUM(E43:P43)</f>
        <v>0</v>
      </c>
      <c r="S43" s="117">
        <f t="shared" si="2"/>
        <v>0</v>
      </c>
    </row>
    <row r="44" spans="1:19">
      <c r="A44" s="83">
        <v>754</v>
      </c>
      <c r="B44" s="72" t="s">
        <v>86</v>
      </c>
      <c r="C44" s="73"/>
      <c r="D44" s="74">
        <f t="shared" ref="D44:P44" si="16">SUM(D45:D46)</f>
        <v>5699188</v>
      </c>
      <c r="E44" s="74">
        <f t="shared" si="16"/>
        <v>335309</v>
      </c>
      <c r="F44" s="74">
        <f t="shared" si="16"/>
        <v>736337</v>
      </c>
      <c r="G44" s="74">
        <f t="shared" si="16"/>
        <v>518152</v>
      </c>
      <c r="H44" s="74">
        <f t="shared" si="16"/>
        <v>460556</v>
      </c>
      <c r="I44" s="74">
        <f t="shared" si="16"/>
        <v>550000</v>
      </c>
      <c r="J44" s="74">
        <f t="shared" si="16"/>
        <v>430000</v>
      </c>
      <c r="K44" s="74">
        <f t="shared" si="16"/>
        <v>400000</v>
      </c>
      <c r="L44" s="74">
        <f t="shared" si="16"/>
        <v>410000</v>
      </c>
      <c r="M44" s="74">
        <f t="shared" si="16"/>
        <v>462000</v>
      </c>
      <c r="N44" s="74">
        <f t="shared" si="16"/>
        <v>460000</v>
      </c>
      <c r="O44" s="74">
        <f t="shared" si="16"/>
        <v>475000</v>
      </c>
      <c r="P44" s="74">
        <f t="shared" si="16"/>
        <v>461834</v>
      </c>
      <c r="Q44" s="117">
        <f t="shared" si="3"/>
        <v>5699188</v>
      </c>
      <c r="R44" s="117">
        <f t="shared" si="1"/>
        <v>5699188</v>
      </c>
      <c r="S44" s="117">
        <f t="shared" si="2"/>
        <v>0</v>
      </c>
    </row>
    <row r="45" spans="1:19">
      <c r="A45" s="65"/>
      <c r="B45" s="76" t="s">
        <v>87</v>
      </c>
      <c r="C45" s="85">
        <v>75411</v>
      </c>
      <c r="D45" s="86">
        <v>5687188</v>
      </c>
      <c r="E45" s="87">
        <v>335309</v>
      </c>
      <c r="F45" s="88">
        <v>736337</v>
      </c>
      <c r="G45" s="87">
        <v>518152</v>
      </c>
      <c r="H45" s="88">
        <v>460556</v>
      </c>
      <c r="I45" s="87">
        <v>550000</v>
      </c>
      <c r="J45" s="88">
        <v>430000</v>
      </c>
      <c r="K45" s="87">
        <v>400000</v>
      </c>
      <c r="L45" s="88">
        <v>410000</v>
      </c>
      <c r="M45" s="87">
        <v>450000</v>
      </c>
      <c r="N45" s="88">
        <v>460000</v>
      </c>
      <c r="O45" s="87">
        <v>475000</v>
      </c>
      <c r="P45" s="87">
        <v>461834</v>
      </c>
      <c r="Q45" s="117">
        <f t="shared" si="3"/>
        <v>5687188</v>
      </c>
      <c r="R45" s="117">
        <f t="shared" si="1"/>
        <v>5687188</v>
      </c>
      <c r="S45" s="117">
        <f t="shared" si="2"/>
        <v>0</v>
      </c>
    </row>
    <row r="46" spans="1:19" s="4" customFormat="1">
      <c r="A46" s="65"/>
      <c r="B46" s="76" t="s">
        <v>221</v>
      </c>
      <c r="C46" s="85">
        <v>75414</v>
      </c>
      <c r="D46" s="86">
        <v>12000</v>
      </c>
      <c r="E46" s="87"/>
      <c r="F46" s="88"/>
      <c r="G46" s="87"/>
      <c r="H46" s="88"/>
      <c r="I46" s="87"/>
      <c r="J46" s="88"/>
      <c r="K46" s="87"/>
      <c r="L46" s="88"/>
      <c r="M46" s="87">
        <v>12000</v>
      </c>
      <c r="N46" s="88"/>
      <c r="O46" s="87"/>
      <c r="P46" s="87"/>
      <c r="Q46" s="117"/>
      <c r="R46" s="117">
        <f t="shared" si="1"/>
        <v>12000</v>
      </c>
      <c r="S46" s="117">
        <f t="shared" si="2"/>
        <v>0</v>
      </c>
    </row>
    <row r="47" spans="1:19">
      <c r="A47" s="83">
        <v>755</v>
      </c>
      <c r="B47" s="93" t="s">
        <v>88</v>
      </c>
      <c r="C47" s="94"/>
      <c r="D47" s="95">
        <f>SUM(D48)</f>
        <v>198000</v>
      </c>
      <c r="E47" s="95">
        <f t="shared" ref="E47:P47" si="17">SUM(E48)</f>
        <v>15015</v>
      </c>
      <c r="F47" s="95">
        <f t="shared" si="17"/>
        <v>15015</v>
      </c>
      <c r="G47" s="95">
        <f t="shared" si="17"/>
        <v>15015</v>
      </c>
      <c r="H47" s="95">
        <f t="shared" si="17"/>
        <v>15455</v>
      </c>
      <c r="I47" s="95">
        <f t="shared" si="17"/>
        <v>16500</v>
      </c>
      <c r="J47" s="95">
        <f t="shared" si="17"/>
        <v>16500</v>
      </c>
      <c r="K47" s="95">
        <f t="shared" si="17"/>
        <v>16500</v>
      </c>
      <c r="L47" s="95">
        <f t="shared" si="17"/>
        <v>16500</v>
      </c>
      <c r="M47" s="95">
        <f t="shared" si="17"/>
        <v>16500</v>
      </c>
      <c r="N47" s="95">
        <f t="shared" si="17"/>
        <v>16500</v>
      </c>
      <c r="O47" s="95">
        <f t="shared" si="17"/>
        <v>16500</v>
      </c>
      <c r="P47" s="95">
        <f t="shared" si="17"/>
        <v>22000</v>
      </c>
      <c r="Q47" s="117">
        <f t="shared" si="3"/>
        <v>198000</v>
      </c>
      <c r="R47" s="117">
        <f t="shared" si="1"/>
        <v>198000</v>
      </c>
      <c r="S47" s="117">
        <f t="shared" si="2"/>
        <v>0</v>
      </c>
    </row>
    <row r="48" spans="1:19">
      <c r="A48" s="65"/>
      <c r="B48" s="76" t="s">
        <v>89</v>
      </c>
      <c r="C48" s="85">
        <v>75515</v>
      </c>
      <c r="D48" s="86">
        <v>198000</v>
      </c>
      <c r="E48" s="87">
        <v>15015</v>
      </c>
      <c r="F48" s="88">
        <v>15015</v>
      </c>
      <c r="G48" s="87">
        <v>15015</v>
      </c>
      <c r="H48" s="88">
        <v>15455</v>
      </c>
      <c r="I48" s="87">
        <v>16500</v>
      </c>
      <c r="J48" s="88">
        <v>16500</v>
      </c>
      <c r="K48" s="87">
        <v>16500</v>
      </c>
      <c r="L48" s="88">
        <v>16500</v>
      </c>
      <c r="M48" s="87">
        <v>16500</v>
      </c>
      <c r="N48" s="88">
        <v>16500</v>
      </c>
      <c r="O48" s="87">
        <v>16500</v>
      </c>
      <c r="P48" s="87">
        <v>22000</v>
      </c>
      <c r="Q48" s="117">
        <f t="shared" si="3"/>
        <v>198000</v>
      </c>
      <c r="R48" s="117">
        <f t="shared" si="1"/>
        <v>198000</v>
      </c>
      <c r="S48" s="117">
        <f t="shared" si="2"/>
        <v>0</v>
      </c>
    </row>
    <row r="49" spans="1:19">
      <c r="A49" s="83">
        <v>756</v>
      </c>
      <c r="B49" s="72" t="s">
        <v>90</v>
      </c>
      <c r="C49" s="73"/>
      <c r="D49" s="81">
        <f>SUM(D50+D53+D54)</f>
        <v>16794615</v>
      </c>
      <c r="E49" s="81">
        <f t="shared" ref="E49:P49" si="18">SUM(E50+E53+E54)</f>
        <v>1803609.63</v>
      </c>
      <c r="F49" s="81">
        <f t="shared" si="18"/>
        <v>1201852.8500000001</v>
      </c>
      <c r="G49" s="81">
        <f t="shared" si="18"/>
        <v>414239.37</v>
      </c>
      <c r="H49" s="81">
        <f t="shared" si="18"/>
        <v>2080338.97</v>
      </c>
      <c r="I49" s="81">
        <f t="shared" si="18"/>
        <v>1411891.7250000001</v>
      </c>
      <c r="J49" s="81">
        <f t="shared" si="18"/>
        <v>1411891.7250000001</v>
      </c>
      <c r="K49" s="81">
        <f t="shared" si="18"/>
        <v>1411891.7250000001</v>
      </c>
      <c r="L49" s="81">
        <f t="shared" si="18"/>
        <v>1411891.7250000001</v>
      </c>
      <c r="M49" s="81">
        <f t="shared" si="18"/>
        <v>1411891.7250000001</v>
      </c>
      <c r="N49" s="81">
        <f t="shared" si="18"/>
        <v>1411891.7250000001</v>
      </c>
      <c r="O49" s="81">
        <f t="shared" si="18"/>
        <v>1411891.7250000001</v>
      </c>
      <c r="P49" s="81">
        <f t="shared" si="18"/>
        <v>1411891.7250000001</v>
      </c>
      <c r="Q49" s="81">
        <f t="shared" ref="Q49" si="19">SUM(Q50+Q53+Q54)</f>
        <v>16795174.620000001</v>
      </c>
      <c r="R49" s="117">
        <f t="shared" si="1"/>
        <v>16795174.619999997</v>
      </c>
      <c r="S49" s="117">
        <f>D49-R49</f>
        <v>-559.61999999731779</v>
      </c>
    </row>
    <row r="50" spans="1:19">
      <c r="A50" s="65"/>
      <c r="B50" s="76" t="s">
        <v>91</v>
      </c>
      <c r="C50" s="85">
        <v>75618</v>
      </c>
      <c r="D50" s="86">
        <f>SUM(D51:D52)</f>
        <v>361000</v>
      </c>
      <c r="E50" s="86">
        <f t="shared" ref="E50:P50" si="20">SUM(E51:E52)</f>
        <v>319166</v>
      </c>
      <c r="F50" s="86">
        <f t="shared" si="20"/>
        <v>6763</v>
      </c>
      <c r="G50" s="86">
        <f t="shared" si="20"/>
        <v>7565.05</v>
      </c>
      <c r="H50" s="86">
        <f t="shared" si="20"/>
        <v>6234</v>
      </c>
      <c r="I50" s="86">
        <f t="shared" si="20"/>
        <v>2729</v>
      </c>
      <c r="J50" s="86">
        <f t="shared" si="20"/>
        <v>2729</v>
      </c>
      <c r="K50" s="86">
        <f t="shared" si="20"/>
        <v>2729</v>
      </c>
      <c r="L50" s="86">
        <f t="shared" si="20"/>
        <v>2729</v>
      </c>
      <c r="M50" s="86">
        <f t="shared" si="20"/>
        <v>2729</v>
      </c>
      <c r="N50" s="86">
        <f t="shared" si="20"/>
        <v>2729</v>
      </c>
      <c r="O50" s="86">
        <f t="shared" si="20"/>
        <v>2729</v>
      </c>
      <c r="P50" s="86">
        <f t="shared" si="20"/>
        <v>2729</v>
      </c>
      <c r="Q50" s="117">
        <f t="shared" si="3"/>
        <v>361560.05</v>
      </c>
      <c r="R50" s="117">
        <f t="shared" si="1"/>
        <v>361560.05</v>
      </c>
      <c r="S50" s="117">
        <f t="shared" si="2"/>
        <v>-560.04999999998836</v>
      </c>
    </row>
    <row r="51" spans="1:19" s="4" customFormat="1">
      <c r="A51" s="65"/>
      <c r="B51" s="76" t="s">
        <v>144</v>
      </c>
      <c r="C51" s="85"/>
      <c r="D51" s="86">
        <v>100000</v>
      </c>
      <c r="E51" s="87">
        <v>63641</v>
      </c>
      <c r="F51" s="88">
        <v>5116</v>
      </c>
      <c r="G51" s="87">
        <v>4017</v>
      </c>
      <c r="H51" s="88">
        <v>5394</v>
      </c>
      <c r="I51" s="87">
        <v>2729</v>
      </c>
      <c r="J51" s="88">
        <v>2729</v>
      </c>
      <c r="K51" s="87">
        <v>2729</v>
      </c>
      <c r="L51" s="88">
        <v>2729</v>
      </c>
      <c r="M51" s="87">
        <v>2729</v>
      </c>
      <c r="N51" s="88">
        <v>2729</v>
      </c>
      <c r="O51" s="87">
        <v>2729</v>
      </c>
      <c r="P51" s="87">
        <v>2729</v>
      </c>
      <c r="Q51" s="117"/>
      <c r="R51" s="117">
        <f t="shared" si="1"/>
        <v>100000</v>
      </c>
      <c r="S51" s="117">
        <f t="shared" si="2"/>
        <v>0</v>
      </c>
    </row>
    <row r="52" spans="1:19" s="4" customFormat="1">
      <c r="A52" s="65"/>
      <c r="B52" s="76" t="s">
        <v>226</v>
      </c>
      <c r="C52" s="85"/>
      <c r="D52" s="86">
        <v>261000</v>
      </c>
      <c r="E52" s="87">
        <v>255525</v>
      </c>
      <c r="F52" s="88">
        <v>1647</v>
      </c>
      <c r="G52" s="87">
        <v>3548.05</v>
      </c>
      <c r="H52" s="88">
        <v>840</v>
      </c>
      <c r="I52" s="87"/>
      <c r="J52" s="88"/>
      <c r="K52" s="87"/>
      <c r="L52" s="88"/>
      <c r="M52" s="87"/>
      <c r="N52" s="88"/>
      <c r="O52" s="87"/>
      <c r="P52" s="87"/>
      <c r="Q52" s="117"/>
      <c r="R52" s="117">
        <f t="shared" si="1"/>
        <v>261560.05</v>
      </c>
      <c r="S52" s="117">
        <f t="shared" si="2"/>
        <v>-560.04999999998836</v>
      </c>
    </row>
    <row r="53" spans="1:19">
      <c r="A53" s="65"/>
      <c r="B53" s="76" t="s">
        <v>92</v>
      </c>
      <c r="C53" s="85">
        <v>75622</v>
      </c>
      <c r="D53" s="86">
        <v>15914456</v>
      </c>
      <c r="E53" s="87">
        <v>1460922</v>
      </c>
      <c r="F53" s="88">
        <v>1179046</v>
      </c>
      <c r="G53" s="87">
        <v>377141</v>
      </c>
      <c r="H53" s="88">
        <v>2007298</v>
      </c>
      <c r="I53" s="87">
        <v>1361256.125</v>
      </c>
      <c r="J53" s="87">
        <v>1361256.125</v>
      </c>
      <c r="K53" s="87">
        <v>1361256.125</v>
      </c>
      <c r="L53" s="87">
        <v>1361256.125</v>
      </c>
      <c r="M53" s="87">
        <v>1361256.125</v>
      </c>
      <c r="N53" s="87">
        <v>1361256.125</v>
      </c>
      <c r="O53" s="87">
        <v>1361256.125</v>
      </c>
      <c r="P53" s="87">
        <v>1361256.125</v>
      </c>
      <c r="Q53" s="117">
        <f t="shared" si="3"/>
        <v>15914456</v>
      </c>
      <c r="R53" s="117">
        <f t="shared" si="1"/>
        <v>15914456</v>
      </c>
      <c r="S53" s="117">
        <f t="shared" si="2"/>
        <v>0</v>
      </c>
    </row>
    <row r="54" spans="1:19">
      <c r="A54" s="65"/>
      <c r="B54" s="76" t="s">
        <v>93</v>
      </c>
      <c r="C54" s="85">
        <v>75622</v>
      </c>
      <c r="D54" s="86">
        <v>519159</v>
      </c>
      <c r="E54" s="87">
        <v>23521.63</v>
      </c>
      <c r="F54" s="88">
        <v>16043.85</v>
      </c>
      <c r="G54" s="87">
        <v>29533.32</v>
      </c>
      <c r="H54" s="88">
        <v>66806.97</v>
      </c>
      <c r="I54" s="87">
        <v>47906.6</v>
      </c>
      <c r="J54" s="87">
        <v>47906.6</v>
      </c>
      <c r="K54" s="87">
        <v>47906.6</v>
      </c>
      <c r="L54" s="87">
        <v>47906.6</v>
      </c>
      <c r="M54" s="87">
        <v>47906.6</v>
      </c>
      <c r="N54" s="87">
        <v>47906.6</v>
      </c>
      <c r="O54" s="87">
        <v>47906.6</v>
      </c>
      <c r="P54" s="87">
        <v>47906.6</v>
      </c>
      <c r="Q54" s="117">
        <f t="shared" si="3"/>
        <v>519158.56999999989</v>
      </c>
      <c r="R54" s="117">
        <f t="shared" si="1"/>
        <v>519158.56999999989</v>
      </c>
      <c r="S54" s="117">
        <f t="shared" si="2"/>
        <v>0.4300000001094304</v>
      </c>
    </row>
    <row r="55" spans="1:19">
      <c r="A55" s="83">
        <v>758</v>
      </c>
      <c r="B55" s="72" t="s">
        <v>94</v>
      </c>
      <c r="C55" s="73"/>
      <c r="D55" s="74">
        <f>SUM(D56:D59)</f>
        <v>38181173</v>
      </c>
      <c r="E55" s="74">
        <f t="shared" ref="E55:P55" si="21">SUM(E56:E59)</f>
        <v>5012623.1100000003</v>
      </c>
      <c r="F55" s="75">
        <f t="shared" si="21"/>
        <v>6220765.0899999999</v>
      </c>
      <c r="G55" s="74">
        <f t="shared" si="21"/>
        <v>2963441.19</v>
      </c>
      <c r="H55" s="75">
        <f t="shared" si="21"/>
        <v>2972518.23</v>
      </c>
      <c r="I55" s="74">
        <f t="shared" si="21"/>
        <v>2626478.165</v>
      </c>
      <c r="J55" s="75">
        <f t="shared" si="21"/>
        <v>2626478.165</v>
      </c>
      <c r="K55" s="74">
        <f t="shared" si="21"/>
        <v>2626478.165</v>
      </c>
      <c r="L55" s="75">
        <f t="shared" si="21"/>
        <v>2626478.165</v>
      </c>
      <c r="M55" s="74">
        <f t="shared" si="21"/>
        <v>2626478.165</v>
      </c>
      <c r="N55" s="75">
        <f t="shared" si="21"/>
        <v>2626478.165</v>
      </c>
      <c r="O55" s="74">
        <f t="shared" si="21"/>
        <v>2626478.165</v>
      </c>
      <c r="P55" s="74">
        <f t="shared" si="21"/>
        <v>2626478.165</v>
      </c>
      <c r="Q55" s="117">
        <f t="shared" si="3"/>
        <v>38181172.93999999</v>
      </c>
      <c r="R55" s="117">
        <f t="shared" si="1"/>
        <v>38181172.93999999</v>
      </c>
      <c r="S55" s="117">
        <f t="shared" si="2"/>
        <v>6.0000009834766388E-2</v>
      </c>
    </row>
    <row r="56" spans="1:19">
      <c r="A56" s="65"/>
      <c r="B56" s="76" t="s">
        <v>95</v>
      </c>
      <c r="C56" s="85">
        <v>75801</v>
      </c>
      <c r="D56" s="86">
        <v>34523957</v>
      </c>
      <c r="E56" s="96">
        <v>4708126</v>
      </c>
      <c r="F56" s="97">
        <v>5914630</v>
      </c>
      <c r="G56" s="96">
        <v>2655689</v>
      </c>
      <c r="H56" s="97">
        <v>2655689</v>
      </c>
      <c r="I56" s="96">
        <v>2323727.875</v>
      </c>
      <c r="J56" s="96">
        <v>2323727.875</v>
      </c>
      <c r="K56" s="96">
        <v>2323727.875</v>
      </c>
      <c r="L56" s="96">
        <v>2323727.875</v>
      </c>
      <c r="M56" s="96">
        <v>2323727.875</v>
      </c>
      <c r="N56" s="96">
        <v>2323727.875</v>
      </c>
      <c r="O56" s="96">
        <v>2323727.875</v>
      </c>
      <c r="P56" s="96">
        <v>2323727.875</v>
      </c>
      <c r="Q56" s="117">
        <f t="shared" si="3"/>
        <v>34523957</v>
      </c>
      <c r="R56" s="117">
        <f t="shared" si="1"/>
        <v>34523957</v>
      </c>
      <c r="S56" s="117">
        <f t="shared" si="2"/>
        <v>0</v>
      </c>
    </row>
    <row r="57" spans="1:19">
      <c r="A57" s="65"/>
      <c r="B57" s="76" t="s">
        <v>96</v>
      </c>
      <c r="C57" s="85">
        <v>75803</v>
      </c>
      <c r="D57" s="86">
        <v>3194957</v>
      </c>
      <c r="E57" s="96">
        <v>276861</v>
      </c>
      <c r="F57" s="97">
        <v>255631</v>
      </c>
      <c r="G57" s="96">
        <v>266246</v>
      </c>
      <c r="H57" s="97">
        <v>266246</v>
      </c>
      <c r="I57" s="96">
        <v>266246.625</v>
      </c>
      <c r="J57" s="96">
        <v>266246.625</v>
      </c>
      <c r="K57" s="96">
        <v>266246.625</v>
      </c>
      <c r="L57" s="96">
        <v>266246.625</v>
      </c>
      <c r="M57" s="96">
        <v>266246.625</v>
      </c>
      <c r="N57" s="96">
        <v>266246.625</v>
      </c>
      <c r="O57" s="96">
        <v>266246.625</v>
      </c>
      <c r="P57" s="96">
        <v>266246.625</v>
      </c>
      <c r="Q57" s="96">
        <v>266246.625</v>
      </c>
      <c r="R57" s="117">
        <f t="shared" si="1"/>
        <v>3194957</v>
      </c>
      <c r="S57" s="117">
        <f t="shared" si="2"/>
        <v>0</v>
      </c>
    </row>
    <row r="58" spans="1:19">
      <c r="A58" s="65"/>
      <c r="B58" s="76" t="s">
        <v>97</v>
      </c>
      <c r="C58" s="85">
        <v>75814</v>
      </c>
      <c r="D58" s="86">
        <v>45000</v>
      </c>
      <c r="E58" s="87">
        <v>1086.1099999999999</v>
      </c>
      <c r="F58" s="88">
        <v>7510.09</v>
      </c>
      <c r="G58" s="87">
        <v>6734.19</v>
      </c>
      <c r="H58" s="88">
        <v>15811.23</v>
      </c>
      <c r="I58" s="87">
        <v>1732.29</v>
      </c>
      <c r="J58" s="87">
        <v>1732.29</v>
      </c>
      <c r="K58" s="87">
        <v>1732.29</v>
      </c>
      <c r="L58" s="87">
        <v>1732.29</v>
      </c>
      <c r="M58" s="87">
        <v>1732.29</v>
      </c>
      <c r="N58" s="87">
        <v>1732.29</v>
      </c>
      <c r="O58" s="87">
        <v>1732.29</v>
      </c>
      <c r="P58" s="87">
        <v>1732.29</v>
      </c>
      <c r="Q58" s="117">
        <f t="shared" si="3"/>
        <v>44999.94</v>
      </c>
      <c r="R58" s="117">
        <f t="shared" si="1"/>
        <v>44999.94</v>
      </c>
      <c r="S58" s="117">
        <f t="shared" si="2"/>
        <v>5.9999999997671694E-2</v>
      </c>
    </row>
    <row r="59" spans="1:19">
      <c r="A59" s="65"/>
      <c r="B59" s="76" t="s">
        <v>98</v>
      </c>
      <c r="C59" s="85">
        <v>75832</v>
      </c>
      <c r="D59" s="86">
        <v>417259</v>
      </c>
      <c r="E59" s="96">
        <v>26550</v>
      </c>
      <c r="F59" s="97">
        <v>42994</v>
      </c>
      <c r="G59" s="96">
        <v>34772</v>
      </c>
      <c r="H59" s="97">
        <v>34772</v>
      </c>
      <c r="I59" s="96">
        <v>34771.375</v>
      </c>
      <c r="J59" s="96">
        <v>34771.375</v>
      </c>
      <c r="K59" s="96">
        <v>34771.375</v>
      </c>
      <c r="L59" s="96">
        <v>34771.375</v>
      </c>
      <c r="M59" s="96">
        <v>34771.375</v>
      </c>
      <c r="N59" s="96">
        <v>34771.375</v>
      </c>
      <c r="O59" s="96">
        <v>34771.375</v>
      </c>
      <c r="P59" s="96">
        <v>34771.375</v>
      </c>
      <c r="Q59" s="117">
        <f t="shared" si="3"/>
        <v>417259</v>
      </c>
      <c r="R59" s="117">
        <f t="shared" si="1"/>
        <v>417259</v>
      </c>
      <c r="S59" s="117">
        <f t="shared" si="2"/>
        <v>0</v>
      </c>
    </row>
    <row r="60" spans="1:19">
      <c r="A60" s="83">
        <v>801</v>
      </c>
      <c r="B60" s="72" t="s">
        <v>99</v>
      </c>
      <c r="C60" s="73"/>
      <c r="D60" s="74">
        <f t="shared" ref="D60:P60" si="22">SUM(D61+D62+D66+D72+D73+D74+D75)</f>
        <v>698045</v>
      </c>
      <c r="E60" s="74">
        <f t="shared" si="22"/>
        <v>74297</v>
      </c>
      <c r="F60" s="74">
        <f t="shared" si="22"/>
        <v>123651</v>
      </c>
      <c r="G60" s="74">
        <f t="shared" si="22"/>
        <v>48081</v>
      </c>
      <c r="H60" s="74">
        <f t="shared" si="22"/>
        <v>224667</v>
      </c>
      <c r="I60" s="74">
        <f t="shared" si="22"/>
        <v>46638</v>
      </c>
      <c r="J60" s="74">
        <f t="shared" si="22"/>
        <v>38435</v>
      </c>
      <c r="K60" s="74">
        <f t="shared" si="22"/>
        <v>25360</v>
      </c>
      <c r="L60" s="74">
        <f t="shared" si="22"/>
        <v>11555</v>
      </c>
      <c r="M60" s="74">
        <f t="shared" si="22"/>
        <v>20696</v>
      </c>
      <c r="N60" s="74">
        <f t="shared" si="22"/>
        <v>39870</v>
      </c>
      <c r="O60" s="74">
        <f t="shared" si="22"/>
        <v>36764</v>
      </c>
      <c r="P60" s="74">
        <f t="shared" si="22"/>
        <v>26695</v>
      </c>
      <c r="Q60" s="117">
        <f t="shared" si="3"/>
        <v>716709</v>
      </c>
      <c r="R60" s="117">
        <f t="shared" si="1"/>
        <v>716709</v>
      </c>
      <c r="S60" s="117">
        <f>D60-R60</f>
        <v>-18664</v>
      </c>
    </row>
    <row r="61" spans="1:19">
      <c r="A61" s="84"/>
      <c r="B61" s="76" t="s">
        <v>100</v>
      </c>
      <c r="C61" s="85">
        <v>80102</v>
      </c>
      <c r="D61" s="86">
        <v>157100</v>
      </c>
      <c r="E61" s="87">
        <v>253</v>
      </c>
      <c r="F61" s="88">
        <v>22380</v>
      </c>
      <c r="G61" s="87">
        <v>10293</v>
      </c>
      <c r="H61" s="88">
        <v>25008</v>
      </c>
      <c r="I61" s="87">
        <v>17700</v>
      </c>
      <c r="J61" s="88">
        <v>17700</v>
      </c>
      <c r="K61" s="87">
        <v>15700</v>
      </c>
      <c r="L61" s="88">
        <v>700</v>
      </c>
      <c r="M61" s="87">
        <v>600</v>
      </c>
      <c r="N61" s="88">
        <v>17500</v>
      </c>
      <c r="O61" s="87">
        <v>17500</v>
      </c>
      <c r="P61" s="87">
        <v>11766</v>
      </c>
      <c r="Q61" s="117">
        <f t="shared" si="3"/>
        <v>157100</v>
      </c>
      <c r="R61" s="117">
        <f t="shared" si="1"/>
        <v>157100</v>
      </c>
      <c r="S61" s="117">
        <f t="shared" si="2"/>
        <v>0</v>
      </c>
    </row>
    <row r="62" spans="1:19">
      <c r="A62" s="84"/>
      <c r="B62" s="76" t="s">
        <v>101</v>
      </c>
      <c r="C62" s="85">
        <v>80120</v>
      </c>
      <c r="D62" s="86">
        <f t="shared" ref="D62:P62" si="23">SUM(D63:D65)</f>
        <v>27007</v>
      </c>
      <c r="E62" s="86">
        <f t="shared" si="23"/>
        <v>2833</v>
      </c>
      <c r="F62" s="86">
        <f t="shared" si="23"/>
        <v>6310</v>
      </c>
      <c r="G62" s="86">
        <f t="shared" si="23"/>
        <v>3790</v>
      </c>
      <c r="H62" s="86">
        <f t="shared" si="23"/>
        <v>12970</v>
      </c>
      <c r="I62" s="86">
        <f t="shared" si="23"/>
        <v>2265</v>
      </c>
      <c r="J62" s="86">
        <f t="shared" si="23"/>
        <v>1245</v>
      </c>
      <c r="K62" s="86">
        <f t="shared" si="23"/>
        <v>920</v>
      </c>
      <c r="L62" s="86">
        <f t="shared" si="23"/>
        <v>915</v>
      </c>
      <c r="M62" s="86">
        <f t="shared" si="23"/>
        <v>875</v>
      </c>
      <c r="N62" s="86">
        <f t="shared" si="23"/>
        <v>882</v>
      </c>
      <c r="O62" s="86">
        <f t="shared" si="23"/>
        <v>880</v>
      </c>
      <c r="P62" s="86">
        <f t="shared" si="23"/>
        <v>832</v>
      </c>
      <c r="Q62" s="117">
        <f>SUM(E62:P62)</f>
        <v>34717</v>
      </c>
      <c r="R62" s="117">
        <f t="shared" si="1"/>
        <v>34717</v>
      </c>
      <c r="S62" s="117">
        <f t="shared" si="2"/>
        <v>-7710</v>
      </c>
    </row>
    <row r="63" spans="1:19">
      <c r="A63" s="84"/>
      <c r="B63" s="76" t="s">
        <v>102</v>
      </c>
      <c r="C63" s="85"/>
      <c r="D63" s="89">
        <v>10638</v>
      </c>
      <c r="E63" s="78">
        <v>902</v>
      </c>
      <c r="F63" s="79">
        <v>3841</v>
      </c>
      <c r="G63" s="98">
        <v>2405</v>
      </c>
      <c r="H63" s="99">
        <v>10340</v>
      </c>
      <c r="I63" s="98">
        <v>400</v>
      </c>
      <c r="J63" s="99">
        <v>140</v>
      </c>
      <c r="K63" s="98">
        <v>80</v>
      </c>
      <c r="L63" s="99">
        <v>80</v>
      </c>
      <c r="M63" s="98">
        <v>40</v>
      </c>
      <c r="N63" s="99">
        <v>40</v>
      </c>
      <c r="O63" s="98">
        <v>40</v>
      </c>
      <c r="P63" s="98">
        <v>40</v>
      </c>
      <c r="Q63" s="117">
        <f t="shared" si="3"/>
        <v>18348</v>
      </c>
      <c r="R63" s="117">
        <f t="shared" si="1"/>
        <v>18348</v>
      </c>
      <c r="S63" s="117">
        <f t="shared" si="2"/>
        <v>-7710</v>
      </c>
    </row>
    <row r="64" spans="1:19">
      <c r="A64" s="84"/>
      <c r="B64" s="76" t="s">
        <v>103</v>
      </c>
      <c r="C64" s="85"/>
      <c r="D64" s="92">
        <v>15840</v>
      </c>
      <c r="E64" s="78">
        <v>1909</v>
      </c>
      <c r="F64" s="79">
        <v>2426</v>
      </c>
      <c r="G64" s="98">
        <v>1320</v>
      </c>
      <c r="H64" s="99">
        <v>2544</v>
      </c>
      <c r="I64" s="98">
        <v>1825</v>
      </c>
      <c r="J64" s="99">
        <v>1065</v>
      </c>
      <c r="K64" s="98">
        <v>800</v>
      </c>
      <c r="L64" s="99">
        <v>800</v>
      </c>
      <c r="M64" s="98">
        <v>800</v>
      </c>
      <c r="N64" s="99">
        <v>800</v>
      </c>
      <c r="O64" s="98">
        <v>800</v>
      </c>
      <c r="P64" s="98">
        <v>751</v>
      </c>
      <c r="Q64" s="117">
        <f t="shared" si="3"/>
        <v>15840</v>
      </c>
      <c r="R64" s="117">
        <f t="shared" si="1"/>
        <v>15840</v>
      </c>
      <c r="S64" s="117">
        <f t="shared" si="2"/>
        <v>0</v>
      </c>
    </row>
    <row r="65" spans="1:19" s="4" customFormat="1">
      <c r="A65" s="84"/>
      <c r="B65" s="76" t="s">
        <v>109</v>
      </c>
      <c r="C65" s="85"/>
      <c r="D65" s="92">
        <v>529</v>
      </c>
      <c r="E65" s="78">
        <v>22</v>
      </c>
      <c r="F65" s="79">
        <v>43</v>
      </c>
      <c r="G65" s="98">
        <v>65</v>
      </c>
      <c r="H65" s="99">
        <v>86</v>
      </c>
      <c r="I65" s="98">
        <v>40</v>
      </c>
      <c r="J65" s="99">
        <v>40</v>
      </c>
      <c r="K65" s="98">
        <v>40</v>
      </c>
      <c r="L65" s="99">
        <v>35</v>
      </c>
      <c r="M65" s="98">
        <v>35</v>
      </c>
      <c r="N65" s="99">
        <v>42</v>
      </c>
      <c r="O65" s="98">
        <v>40</v>
      </c>
      <c r="P65" s="98">
        <v>41</v>
      </c>
      <c r="Q65" s="117"/>
      <c r="R65" s="117">
        <f>SUM(E65:P65)</f>
        <v>529</v>
      </c>
      <c r="S65" s="117">
        <f>D65-R65</f>
        <v>0</v>
      </c>
    </row>
    <row r="66" spans="1:19">
      <c r="A66" s="84"/>
      <c r="B66" s="76" t="s">
        <v>104</v>
      </c>
      <c r="C66" s="85">
        <v>80115</v>
      </c>
      <c r="D66" s="86">
        <f t="shared" ref="D66:P66" si="24">SUM(D67:D71)</f>
        <v>145988</v>
      </c>
      <c r="E66" s="86">
        <f t="shared" si="24"/>
        <v>20714</v>
      </c>
      <c r="F66" s="86">
        <f t="shared" si="24"/>
        <v>12946</v>
      </c>
      <c r="G66" s="86">
        <f t="shared" si="24"/>
        <v>28398</v>
      </c>
      <c r="H66" s="86">
        <f t="shared" si="24"/>
        <v>12312</v>
      </c>
      <c r="I66" s="86">
        <f t="shared" si="24"/>
        <v>10739</v>
      </c>
      <c r="J66" s="86">
        <f t="shared" si="24"/>
        <v>11990</v>
      </c>
      <c r="K66" s="86">
        <f t="shared" si="24"/>
        <v>8740</v>
      </c>
      <c r="L66" s="86">
        <f t="shared" si="24"/>
        <v>9940</v>
      </c>
      <c r="M66" s="86">
        <f t="shared" si="24"/>
        <v>8721</v>
      </c>
      <c r="N66" s="86">
        <f t="shared" si="24"/>
        <v>11488</v>
      </c>
      <c r="O66" s="86">
        <f t="shared" si="24"/>
        <v>11034</v>
      </c>
      <c r="P66" s="86">
        <f t="shared" si="24"/>
        <v>9920</v>
      </c>
      <c r="Q66" s="117">
        <f t="shared" si="3"/>
        <v>156942</v>
      </c>
      <c r="R66" s="117">
        <f t="shared" si="1"/>
        <v>156942</v>
      </c>
      <c r="S66" s="117">
        <f t="shared" si="2"/>
        <v>-10954</v>
      </c>
    </row>
    <row r="67" spans="1:19">
      <c r="A67" s="84"/>
      <c r="B67" s="76" t="s">
        <v>105</v>
      </c>
      <c r="C67" s="85"/>
      <c r="D67" s="86">
        <v>77078</v>
      </c>
      <c r="E67" s="78">
        <v>8786</v>
      </c>
      <c r="F67" s="79">
        <v>9371</v>
      </c>
      <c r="G67" s="78">
        <v>7846</v>
      </c>
      <c r="H67" s="79">
        <v>7579</v>
      </c>
      <c r="I67" s="78">
        <v>6750</v>
      </c>
      <c r="J67" s="79">
        <v>7750</v>
      </c>
      <c r="K67" s="78">
        <v>4500</v>
      </c>
      <c r="L67" s="79">
        <v>5000</v>
      </c>
      <c r="M67" s="78">
        <v>3948</v>
      </c>
      <c r="N67" s="79">
        <v>5548</v>
      </c>
      <c r="O67" s="78">
        <v>5000</v>
      </c>
      <c r="P67" s="78">
        <v>5000</v>
      </c>
      <c r="Q67" s="173">
        <f t="shared" si="3"/>
        <v>77078</v>
      </c>
      <c r="R67" s="117">
        <f t="shared" si="1"/>
        <v>77078</v>
      </c>
      <c r="S67" s="117">
        <f t="shared" si="2"/>
        <v>0</v>
      </c>
    </row>
    <row r="68" spans="1:19" s="176" customFormat="1">
      <c r="A68" s="84"/>
      <c r="B68" s="76" t="s">
        <v>106</v>
      </c>
      <c r="C68" s="85"/>
      <c r="D68" s="77">
        <v>33466</v>
      </c>
      <c r="E68" s="86">
        <v>1981</v>
      </c>
      <c r="F68" s="179">
        <v>1754</v>
      </c>
      <c r="G68" s="86">
        <v>7674</v>
      </c>
      <c r="H68" s="179">
        <v>1714</v>
      </c>
      <c r="I68" s="86">
        <v>1749</v>
      </c>
      <c r="J68" s="179">
        <v>2000</v>
      </c>
      <c r="K68" s="86">
        <v>2000</v>
      </c>
      <c r="L68" s="179">
        <v>2500</v>
      </c>
      <c r="M68" s="86">
        <v>2500</v>
      </c>
      <c r="N68" s="179">
        <v>3500</v>
      </c>
      <c r="O68" s="86">
        <v>3594</v>
      </c>
      <c r="P68" s="86">
        <v>2500</v>
      </c>
      <c r="Q68" s="175">
        <f t="shared" si="3"/>
        <v>33466</v>
      </c>
      <c r="R68" s="117">
        <f t="shared" si="1"/>
        <v>33466</v>
      </c>
      <c r="S68" s="117">
        <f t="shared" si="2"/>
        <v>0</v>
      </c>
    </row>
    <row r="69" spans="1:19">
      <c r="A69" s="84"/>
      <c r="B69" s="76" t="s">
        <v>107</v>
      </c>
      <c r="C69" s="85"/>
      <c r="D69" s="77">
        <v>28852</v>
      </c>
      <c r="E69" s="78">
        <v>2032</v>
      </c>
      <c r="F69" s="79">
        <v>1726</v>
      </c>
      <c r="G69" s="78">
        <v>3577</v>
      </c>
      <c r="H69" s="79">
        <v>2784</v>
      </c>
      <c r="I69" s="78">
        <v>2240</v>
      </c>
      <c r="J69" s="79">
        <v>2240</v>
      </c>
      <c r="K69" s="78">
        <v>2240</v>
      </c>
      <c r="L69" s="79">
        <v>2440</v>
      </c>
      <c r="M69" s="78">
        <v>2273</v>
      </c>
      <c r="N69" s="79">
        <v>2440</v>
      </c>
      <c r="O69" s="78">
        <v>2440</v>
      </c>
      <c r="P69" s="78">
        <v>2420</v>
      </c>
      <c r="Q69" s="117">
        <f t="shared" si="3"/>
        <v>28852</v>
      </c>
      <c r="R69" s="117">
        <f t="shared" si="1"/>
        <v>28852</v>
      </c>
      <c r="S69" s="117">
        <f t="shared" si="2"/>
        <v>0</v>
      </c>
    </row>
    <row r="70" spans="1:19">
      <c r="A70" s="84"/>
      <c r="B70" s="76" t="s">
        <v>108</v>
      </c>
      <c r="C70" s="85"/>
      <c r="D70" s="86">
        <v>6592</v>
      </c>
      <c r="E70" s="78">
        <v>7915</v>
      </c>
      <c r="F70" s="79">
        <v>95</v>
      </c>
      <c r="G70" s="78">
        <v>9301</v>
      </c>
      <c r="H70" s="79">
        <v>235</v>
      </c>
      <c r="I70" s="78"/>
      <c r="J70" s="79"/>
      <c r="K70" s="78"/>
      <c r="L70" s="79"/>
      <c r="M70" s="78"/>
      <c r="N70" s="79"/>
      <c r="O70" s="78"/>
      <c r="P70" s="78"/>
      <c r="Q70" s="117">
        <f t="shared" si="3"/>
        <v>17546</v>
      </c>
      <c r="R70" s="117">
        <f t="shared" si="1"/>
        <v>17546</v>
      </c>
      <c r="S70" s="117">
        <f t="shared" si="2"/>
        <v>-10954</v>
      </c>
    </row>
    <row r="71" spans="1:19" hidden="1">
      <c r="A71" s="84"/>
      <c r="B71" s="76" t="s">
        <v>109</v>
      </c>
      <c r="C71" s="85"/>
      <c r="D71" s="174"/>
      <c r="E71" s="78"/>
      <c r="F71" s="79"/>
      <c r="G71" s="78"/>
      <c r="H71" s="79"/>
      <c r="I71" s="78"/>
      <c r="J71" s="79"/>
      <c r="K71" s="78"/>
      <c r="L71" s="79"/>
      <c r="M71" s="78"/>
      <c r="N71" s="79"/>
      <c r="O71" s="78"/>
      <c r="P71" s="78"/>
      <c r="Q71" s="117">
        <f t="shared" si="3"/>
        <v>0</v>
      </c>
      <c r="R71" s="117">
        <f t="shared" si="1"/>
        <v>0</v>
      </c>
      <c r="S71" s="117">
        <f t="shared" si="2"/>
        <v>0</v>
      </c>
    </row>
    <row r="72" spans="1:19">
      <c r="A72" s="84"/>
      <c r="B72" s="76" t="s">
        <v>110</v>
      </c>
      <c r="C72" s="85">
        <v>80144</v>
      </c>
      <c r="D72" s="77">
        <v>129000</v>
      </c>
      <c r="E72" s="78">
        <v>46057</v>
      </c>
      <c r="F72" s="100">
        <v>79509</v>
      </c>
      <c r="G72" s="101"/>
      <c r="H72" s="100">
        <v>1500</v>
      </c>
      <c r="I72" s="101">
        <v>1934</v>
      </c>
      <c r="J72" s="100"/>
      <c r="K72" s="78"/>
      <c r="L72" s="79"/>
      <c r="M72" s="78"/>
      <c r="N72" s="79"/>
      <c r="O72" s="78"/>
      <c r="P72" s="78"/>
      <c r="Q72" s="117">
        <f t="shared" si="3"/>
        <v>129000</v>
      </c>
      <c r="R72" s="117">
        <f t="shared" si="1"/>
        <v>129000</v>
      </c>
      <c r="S72" s="117">
        <f t="shared" si="2"/>
        <v>0</v>
      </c>
    </row>
    <row r="73" spans="1:19">
      <c r="A73" s="84"/>
      <c r="B73" s="76" t="s">
        <v>111</v>
      </c>
      <c r="C73" s="85">
        <v>80148</v>
      </c>
      <c r="D73" s="86">
        <v>47000</v>
      </c>
      <c r="E73" s="101">
        <v>4440</v>
      </c>
      <c r="F73" s="100">
        <v>2506</v>
      </c>
      <c r="G73" s="101">
        <v>5600</v>
      </c>
      <c r="H73" s="100">
        <v>1277</v>
      </c>
      <c r="I73" s="101">
        <v>6000</v>
      </c>
      <c r="J73" s="100">
        <v>5000</v>
      </c>
      <c r="K73" s="101"/>
      <c r="L73" s="100"/>
      <c r="M73" s="101">
        <v>6000</v>
      </c>
      <c r="N73" s="100">
        <v>6000</v>
      </c>
      <c r="O73" s="101">
        <v>6000</v>
      </c>
      <c r="P73" s="101">
        <v>4177</v>
      </c>
      <c r="Q73" s="117">
        <f t="shared" si="3"/>
        <v>47000</v>
      </c>
      <c r="R73" s="117">
        <f t="shared" si="1"/>
        <v>47000</v>
      </c>
      <c r="S73" s="117">
        <f t="shared" si="2"/>
        <v>0</v>
      </c>
    </row>
    <row r="74" spans="1:19">
      <c r="A74" s="84"/>
      <c r="B74" s="76" t="s">
        <v>112</v>
      </c>
      <c r="C74" s="85">
        <v>80151</v>
      </c>
      <c r="D74" s="86">
        <v>20350</v>
      </c>
      <c r="E74" s="101"/>
      <c r="F74" s="100"/>
      <c r="G74" s="101"/>
      <c r="H74" s="100"/>
      <c r="I74" s="101">
        <v>8000</v>
      </c>
      <c r="J74" s="100">
        <v>2500</v>
      </c>
      <c r="K74" s="101"/>
      <c r="L74" s="100"/>
      <c r="M74" s="101">
        <v>4500</v>
      </c>
      <c r="N74" s="100">
        <v>4000</v>
      </c>
      <c r="O74" s="101">
        <v>1350</v>
      </c>
      <c r="P74" s="101"/>
      <c r="Q74" s="117">
        <f t="shared" si="3"/>
        <v>20350</v>
      </c>
      <c r="R74" s="117">
        <f t="shared" si="1"/>
        <v>20350</v>
      </c>
      <c r="S74" s="117">
        <f t="shared" si="2"/>
        <v>0</v>
      </c>
    </row>
    <row r="75" spans="1:19" s="4" customFormat="1">
      <c r="A75" s="84"/>
      <c r="B75" s="76" t="s">
        <v>64</v>
      </c>
      <c r="C75" s="85">
        <v>80195</v>
      </c>
      <c r="D75" s="86">
        <v>171600</v>
      </c>
      <c r="E75" s="101"/>
      <c r="F75" s="100"/>
      <c r="G75" s="101"/>
      <c r="H75" s="100">
        <v>171600</v>
      </c>
      <c r="I75" s="101"/>
      <c r="J75" s="100"/>
      <c r="K75" s="101"/>
      <c r="L75" s="100"/>
      <c r="M75" s="101"/>
      <c r="N75" s="100"/>
      <c r="O75" s="101"/>
      <c r="P75" s="101"/>
      <c r="Q75" s="117"/>
      <c r="R75" s="117">
        <f t="shared" si="1"/>
        <v>171600</v>
      </c>
      <c r="S75" s="117">
        <f t="shared" si="2"/>
        <v>0</v>
      </c>
    </row>
    <row r="76" spans="1:19">
      <c r="A76" s="83">
        <v>851</v>
      </c>
      <c r="B76" s="72" t="s">
        <v>113</v>
      </c>
      <c r="C76" s="73"/>
      <c r="D76" s="102">
        <f>SUM(D77:D77)</f>
        <v>1246500</v>
      </c>
      <c r="E76" s="102">
        <f t="shared" ref="E76:P76" si="25">SUM(E77:E77)</f>
        <v>4085</v>
      </c>
      <c r="F76" s="102">
        <f t="shared" si="25"/>
        <v>105581</v>
      </c>
      <c r="G76" s="102">
        <f t="shared" si="25"/>
        <v>105687</v>
      </c>
      <c r="H76" s="102">
        <f t="shared" si="25"/>
        <v>106524</v>
      </c>
      <c r="I76" s="102">
        <f t="shared" si="25"/>
        <v>113985</v>
      </c>
      <c r="J76" s="102">
        <f t="shared" si="25"/>
        <v>113985</v>
      </c>
      <c r="K76" s="102">
        <f t="shared" si="25"/>
        <v>113985</v>
      </c>
      <c r="L76" s="102">
        <f t="shared" si="25"/>
        <v>113985</v>
      </c>
      <c r="M76" s="102">
        <f t="shared" si="25"/>
        <v>113985</v>
      </c>
      <c r="N76" s="102">
        <f t="shared" si="25"/>
        <v>113985</v>
      </c>
      <c r="O76" s="102">
        <f t="shared" si="25"/>
        <v>113985</v>
      </c>
      <c r="P76" s="102">
        <f t="shared" si="25"/>
        <v>126728</v>
      </c>
      <c r="Q76" s="117">
        <f t="shared" si="3"/>
        <v>1246500</v>
      </c>
      <c r="R76" s="117">
        <f t="shared" si="1"/>
        <v>1246500</v>
      </c>
      <c r="S76" s="117">
        <f t="shared" si="2"/>
        <v>0</v>
      </c>
    </row>
    <row r="77" spans="1:19">
      <c r="A77" s="84"/>
      <c r="B77" s="76" t="s">
        <v>114</v>
      </c>
      <c r="C77" s="85">
        <v>85156</v>
      </c>
      <c r="D77" s="86">
        <f>SUM(D78:D79)</f>
        <v>1246500</v>
      </c>
      <c r="E77" s="86">
        <f t="shared" ref="E77:P77" si="26">SUM(E78:E79)</f>
        <v>4085</v>
      </c>
      <c r="F77" s="86">
        <f t="shared" si="26"/>
        <v>105581</v>
      </c>
      <c r="G77" s="86">
        <f t="shared" si="26"/>
        <v>105687</v>
      </c>
      <c r="H77" s="86">
        <f t="shared" si="26"/>
        <v>106524</v>
      </c>
      <c r="I77" s="86">
        <f t="shared" si="26"/>
        <v>113985</v>
      </c>
      <c r="J77" s="86">
        <f t="shared" si="26"/>
        <v>113985</v>
      </c>
      <c r="K77" s="86">
        <f t="shared" si="26"/>
        <v>113985</v>
      </c>
      <c r="L77" s="86">
        <f t="shared" si="26"/>
        <v>113985</v>
      </c>
      <c r="M77" s="86">
        <f t="shared" si="26"/>
        <v>113985</v>
      </c>
      <c r="N77" s="86">
        <f t="shared" si="26"/>
        <v>113985</v>
      </c>
      <c r="O77" s="86">
        <f t="shared" si="26"/>
        <v>113985</v>
      </c>
      <c r="P77" s="86">
        <f t="shared" si="26"/>
        <v>126728</v>
      </c>
      <c r="Q77" s="117">
        <f t="shared" si="3"/>
        <v>1246500</v>
      </c>
      <c r="R77" s="117">
        <f t="shared" si="1"/>
        <v>1246500</v>
      </c>
      <c r="S77" s="117">
        <f t="shared" si="2"/>
        <v>0</v>
      </c>
    </row>
    <row r="78" spans="1:19">
      <c r="A78" s="84"/>
      <c r="B78" s="76" t="s">
        <v>115</v>
      </c>
      <c r="C78" s="85"/>
      <c r="D78" s="86">
        <v>9400</v>
      </c>
      <c r="E78" s="78"/>
      <c r="F78" s="79">
        <v>781</v>
      </c>
      <c r="G78" s="78">
        <v>781</v>
      </c>
      <c r="H78" s="79">
        <v>782</v>
      </c>
      <c r="I78" s="78">
        <v>850</v>
      </c>
      <c r="J78" s="78">
        <v>850</v>
      </c>
      <c r="K78" s="78">
        <v>850</v>
      </c>
      <c r="L78" s="78">
        <v>850</v>
      </c>
      <c r="M78" s="78">
        <v>850</v>
      </c>
      <c r="N78" s="78">
        <v>850</v>
      </c>
      <c r="O78" s="78">
        <v>850</v>
      </c>
      <c r="P78" s="78">
        <v>1106</v>
      </c>
      <c r="Q78" s="78">
        <v>850</v>
      </c>
      <c r="R78" s="117">
        <f t="shared" si="1"/>
        <v>9400</v>
      </c>
      <c r="S78" s="117">
        <f t="shared" si="2"/>
        <v>0</v>
      </c>
    </row>
    <row r="79" spans="1:19">
      <c r="A79" s="84"/>
      <c r="B79" s="76" t="s">
        <v>116</v>
      </c>
      <c r="C79" s="85"/>
      <c r="D79" s="86">
        <v>1237100</v>
      </c>
      <c r="E79" s="78">
        <v>4085</v>
      </c>
      <c r="F79" s="79">
        <v>104800</v>
      </c>
      <c r="G79" s="87">
        <v>104906</v>
      </c>
      <c r="H79" s="88">
        <v>105742</v>
      </c>
      <c r="I79" s="87">
        <v>113135</v>
      </c>
      <c r="J79" s="88">
        <v>113135</v>
      </c>
      <c r="K79" s="88">
        <v>113135</v>
      </c>
      <c r="L79" s="88">
        <v>113135</v>
      </c>
      <c r="M79" s="88">
        <v>113135</v>
      </c>
      <c r="N79" s="88">
        <v>113135</v>
      </c>
      <c r="O79" s="88">
        <v>113135</v>
      </c>
      <c r="P79" s="87">
        <v>125622</v>
      </c>
      <c r="Q79" s="117">
        <f t="shared" si="3"/>
        <v>1237100</v>
      </c>
      <c r="R79" s="117">
        <f t="shared" si="1"/>
        <v>1237100</v>
      </c>
      <c r="S79" s="117">
        <f t="shared" si="2"/>
        <v>0</v>
      </c>
    </row>
    <row r="80" spans="1:19">
      <c r="A80" s="83">
        <v>852</v>
      </c>
      <c r="B80" s="72" t="s">
        <v>117</v>
      </c>
      <c r="C80" s="73"/>
      <c r="D80" s="74">
        <f>SUM(D81+D85+D88)</f>
        <v>10181813</v>
      </c>
      <c r="E80" s="74">
        <f t="shared" ref="E80:P80" si="27">SUM(E81+E85+E88)</f>
        <v>724286.42</v>
      </c>
      <c r="F80" s="74">
        <f t="shared" si="27"/>
        <v>814732.42</v>
      </c>
      <c r="G80" s="74">
        <f t="shared" si="27"/>
        <v>923057.42</v>
      </c>
      <c r="H80" s="74">
        <f t="shared" si="27"/>
        <v>842980.42</v>
      </c>
      <c r="I80" s="74">
        <f t="shared" si="27"/>
        <v>828185.75</v>
      </c>
      <c r="J80" s="74">
        <f t="shared" si="27"/>
        <v>803502.75</v>
      </c>
      <c r="K80" s="74">
        <f t="shared" si="27"/>
        <v>805496.75</v>
      </c>
      <c r="L80" s="74">
        <f t="shared" si="27"/>
        <v>805396.75</v>
      </c>
      <c r="M80" s="74">
        <f t="shared" si="27"/>
        <v>818836.75</v>
      </c>
      <c r="N80" s="74">
        <f t="shared" si="27"/>
        <v>835296.75</v>
      </c>
      <c r="O80" s="74">
        <f t="shared" si="27"/>
        <v>844561.75</v>
      </c>
      <c r="P80" s="74">
        <f t="shared" si="27"/>
        <v>1135478.75</v>
      </c>
      <c r="Q80" s="74">
        <f t="shared" ref="Q80" si="28">SUM(Q81+Q85+Q88)</f>
        <v>10181812.68</v>
      </c>
      <c r="R80" s="117">
        <f t="shared" si="1"/>
        <v>10181812.68</v>
      </c>
      <c r="S80" s="117">
        <f t="shared" si="2"/>
        <v>0.32000000029802322</v>
      </c>
    </row>
    <row r="81" spans="1:19">
      <c r="A81" s="84"/>
      <c r="B81" s="76" t="s">
        <v>118</v>
      </c>
      <c r="C81" s="85">
        <v>85202</v>
      </c>
      <c r="D81" s="86">
        <f>SUM(D82:D84)</f>
        <v>7660214</v>
      </c>
      <c r="E81" s="87">
        <f t="shared" ref="E81:P81" si="29">SUM(E82:E84)</f>
        <v>614404</v>
      </c>
      <c r="F81" s="88">
        <f t="shared" si="29"/>
        <v>646075</v>
      </c>
      <c r="G81" s="87">
        <f t="shared" si="29"/>
        <v>666040</v>
      </c>
      <c r="H81" s="88">
        <f t="shared" si="29"/>
        <v>671777</v>
      </c>
      <c r="I81" s="87">
        <f t="shared" si="29"/>
        <v>620032</v>
      </c>
      <c r="J81" s="88">
        <f t="shared" si="29"/>
        <v>620032</v>
      </c>
      <c r="K81" s="87">
        <f t="shared" si="29"/>
        <v>620032</v>
      </c>
      <c r="L81" s="88">
        <f t="shared" si="29"/>
        <v>620032</v>
      </c>
      <c r="M81" s="87">
        <f t="shared" si="29"/>
        <v>620032</v>
      </c>
      <c r="N81" s="88">
        <f t="shared" si="29"/>
        <v>620032</v>
      </c>
      <c r="O81" s="87">
        <f t="shared" si="29"/>
        <v>620031</v>
      </c>
      <c r="P81" s="87">
        <f t="shared" si="29"/>
        <v>721695</v>
      </c>
      <c r="Q81" s="117">
        <f t="shared" si="3"/>
        <v>7660214</v>
      </c>
      <c r="R81" s="117">
        <f t="shared" si="1"/>
        <v>7660214</v>
      </c>
      <c r="S81" s="117">
        <f t="shared" ref="S81:S115" si="30">SUM(D81-R81)</f>
        <v>0</v>
      </c>
    </row>
    <row r="82" spans="1:19">
      <c r="A82" s="84"/>
      <c r="B82" s="76" t="s">
        <v>119</v>
      </c>
      <c r="C82" s="85"/>
      <c r="D82" s="86">
        <v>2884697</v>
      </c>
      <c r="E82" s="87">
        <v>222420</v>
      </c>
      <c r="F82" s="88">
        <v>239115</v>
      </c>
      <c r="G82" s="87">
        <v>240713</v>
      </c>
      <c r="H82" s="88">
        <v>232463</v>
      </c>
      <c r="I82" s="87">
        <v>231041</v>
      </c>
      <c r="J82" s="88">
        <v>231041</v>
      </c>
      <c r="K82" s="87">
        <v>231041</v>
      </c>
      <c r="L82" s="88">
        <v>231041</v>
      </c>
      <c r="M82" s="87">
        <v>231041</v>
      </c>
      <c r="N82" s="88">
        <v>231041</v>
      </c>
      <c r="O82" s="87">
        <v>231040</v>
      </c>
      <c r="P82" s="87">
        <v>332700</v>
      </c>
      <c r="Q82" s="117">
        <f t="shared" si="3"/>
        <v>2884697</v>
      </c>
      <c r="R82" s="117">
        <f t="shared" si="1"/>
        <v>2884697</v>
      </c>
      <c r="S82" s="117">
        <f t="shared" si="30"/>
        <v>0</v>
      </c>
    </row>
    <row r="83" spans="1:19">
      <c r="A83" s="84"/>
      <c r="B83" s="76" t="s">
        <v>120</v>
      </c>
      <c r="C83" s="85"/>
      <c r="D83" s="86">
        <v>2845197</v>
      </c>
      <c r="E83" s="87">
        <v>231124</v>
      </c>
      <c r="F83" s="88">
        <v>246100</v>
      </c>
      <c r="G83" s="87">
        <v>264467</v>
      </c>
      <c r="H83" s="88">
        <v>278454</v>
      </c>
      <c r="I83" s="87">
        <v>228131</v>
      </c>
      <c r="J83" s="88">
        <v>228131</v>
      </c>
      <c r="K83" s="87">
        <v>228131</v>
      </c>
      <c r="L83" s="88">
        <v>228131</v>
      </c>
      <c r="M83" s="87">
        <v>228131</v>
      </c>
      <c r="N83" s="88">
        <v>228131</v>
      </c>
      <c r="O83" s="87">
        <v>228131</v>
      </c>
      <c r="P83" s="87">
        <v>228135</v>
      </c>
      <c r="Q83" s="117">
        <f t="shared" si="3"/>
        <v>2845197</v>
      </c>
      <c r="R83" s="117">
        <f t="shared" ref="R83:R115" si="31">SUM(E83:P83)</f>
        <v>2845197</v>
      </c>
      <c r="S83" s="117">
        <f t="shared" si="30"/>
        <v>0</v>
      </c>
    </row>
    <row r="84" spans="1:19">
      <c r="A84" s="84"/>
      <c r="B84" s="76" t="s">
        <v>121</v>
      </c>
      <c r="C84" s="85"/>
      <c r="D84" s="86">
        <v>1930320</v>
      </c>
      <c r="E84" s="87">
        <v>160860</v>
      </c>
      <c r="F84" s="87">
        <v>160860</v>
      </c>
      <c r="G84" s="87">
        <v>160860</v>
      </c>
      <c r="H84" s="87">
        <v>160860</v>
      </c>
      <c r="I84" s="87">
        <v>160860</v>
      </c>
      <c r="J84" s="87">
        <v>160860</v>
      </c>
      <c r="K84" s="87">
        <v>160860</v>
      </c>
      <c r="L84" s="87">
        <v>160860</v>
      </c>
      <c r="M84" s="87">
        <v>160860</v>
      </c>
      <c r="N84" s="87">
        <v>160860</v>
      </c>
      <c r="O84" s="87">
        <v>160860</v>
      </c>
      <c r="P84" s="87">
        <v>160860</v>
      </c>
      <c r="Q84" s="117">
        <f t="shared" si="3"/>
        <v>1930320</v>
      </c>
      <c r="R84" s="117">
        <f t="shared" si="31"/>
        <v>1930320</v>
      </c>
      <c r="S84" s="117">
        <f t="shared" si="30"/>
        <v>0</v>
      </c>
    </row>
    <row r="85" spans="1:19">
      <c r="A85" s="84"/>
      <c r="B85" s="76" t="s">
        <v>122</v>
      </c>
      <c r="C85" s="85">
        <v>85203</v>
      </c>
      <c r="D85" s="86">
        <f>SUM(D86:D87)</f>
        <v>2286999</v>
      </c>
      <c r="E85" s="86">
        <f>SUM(E86:E87)</f>
        <v>109324.42</v>
      </c>
      <c r="F85" s="86">
        <f t="shared" ref="F85:P85" si="32">SUM(F86:F87)</f>
        <v>146826.42000000001</v>
      </c>
      <c r="G85" s="86">
        <f t="shared" si="32"/>
        <v>235895.42</v>
      </c>
      <c r="H85" s="86">
        <f t="shared" si="32"/>
        <v>148398.42000000001</v>
      </c>
      <c r="I85" s="86">
        <f t="shared" si="32"/>
        <v>188218.75</v>
      </c>
      <c r="J85" s="86">
        <f t="shared" si="32"/>
        <v>164363.75</v>
      </c>
      <c r="K85" s="86">
        <f t="shared" si="32"/>
        <v>166464.75</v>
      </c>
      <c r="L85" s="86">
        <f t="shared" si="32"/>
        <v>166364.75</v>
      </c>
      <c r="M85" s="86">
        <f t="shared" si="32"/>
        <v>179804.75</v>
      </c>
      <c r="N85" s="86">
        <f t="shared" si="32"/>
        <v>195264.75</v>
      </c>
      <c r="O85" s="86">
        <f t="shared" si="32"/>
        <v>204530.75</v>
      </c>
      <c r="P85" s="86">
        <f t="shared" si="32"/>
        <v>381541.75</v>
      </c>
      <c r="Q85" s="117">
        <f t="shared" ref="Q85:Q118" si="33">SUM(E85:P85)</f>
        <v>2286998.6800000002</v>
      </c>
      <c r="R85" s="117">
        <f t="shared" si="31"/>
        <v>2286998.6800000002</v>
      </c>
      <c r="S85" s="117">
        <f t="shared" si="30"/>
        <v>0.31999999983236194</v>
      </c>
    </row>
    <row r="86" spans="1:19">
      <c r="A86" s="84"/>
      <c r="B86" s="76" t="s">
        <v>76</v>
      </c>
      <c r="C86" s="85"/>
      <c r="D86" s="86">
        <v>1000</v>
      </c>
      <c r="E86" s="87">
        <v>102.42</v>
      </c>
      <c r="F86" s="88">
        <v>102.42</v>
      </c>
      <c r="G86" s="87">
        <v>102.42</v>
      </c>
      <c r="H86" s="88">
        <v>102.42</v>
      </c>
      <c r="I86" s="87">
        <v>73.75</v>
      </c>
      <c r="J86" s="87">
        <v>73.75</v>
      </c>
      <c r="K86" s="87">
        <v>73.75</v>
      </c>
      <c r="L86" s="87">
        <v>73.75</v>
      </c>
      <c r="M86" s="87">
        <v>73.75</v>
      </c>
      <c r="N86" s="87">
        <v>73.75</v>
      </c>
      <c r="O86" s="87">
        <v>73.75</v>
      </c>
      <c r="P86" s="87">
        <v>73.75</v>
      </c>
      <c r="Q86" s="117">
        <f t="shared" si="33"/>
        <v>999.68000000000006</v>
      </c>
      <c r="R86" s="117">
        <f t="shared" si="31"/>
        <v>999.68000000000006</v>
      </c>
      <c r="S86" s="117">
        <f t="shared" si="30"/>
        <v>0.31999999999993634</v>
      </c>
    </row>
    <row r="87" spans="1:19">
      <c r="A87" s="84"/>
      <c r="B87" s="76" t="s">
        <v>77</v>
      </c>
      <c r="C87" s="85"/>
      <c r="D87" s="86">
        <v>2285999</v>
      </c>
      <c r="E87" s="87">
        <v>109222</v>
      </c>
      <c r="F87" s="88">
        <v>146724</v>
      </c>
      <c r="G87" s="87">
        <v>235793</v>
      </c>
      <c r="H87" s="88">
        <v>148296</v>
      </c>
      <c r="I87" s="87">
        <v>188145</v>
      </c>
      <c r="J87" s="88">
        <v>164290</v>
      </c>
      <c r="K87" s="87">
        <v>166391</v>
      </c>
      <c r="L87" s="88">
        <v>166291</v>
      </c>
      <c r="M87" s="87">
        <v>179731</v>
      </c>
      <c r="N87" s="88">
        <v>195191</v>
      </c>
      <c r="O87" s="87">
        <v>204457</v>
      </c>
      <c r="P87" s="87">
        <v>381468</v>
      </c>
      <c r="Q87" s="117">
        <f t="shared" si="33"/>
        <v>2285999</v>
      </c>
      <c r="R87" s="117">
        <f t="shared" si="31"/>
        <v>2285999</v>
      </c>
      <c r="S87" s="117">
        <f t="shared" si="30"/>
        <v>0</v>
      </c>
    </row>
    <row r="88" spans="1:19">
      <c r="A88" s="84"/>
      <c r="B88" s="76" t="s">
        <v>124</v>
      </c>
      <c r="C88" s="85">
        <v>85218</v>
      </c>
      <c r="D88" s="86">
        <v>234600</v>
      </c>
      <c r="E88" s="87">
        <v>558</v>
      </c>
      <c r="F88" s="88">
        <v>21831</v>
      </c>
      <c r="G88" s="87">
        <v>21122</v>
      </c>
      <c r="H88" s="88">
        <v>22805</v>
      </c>
      <c r="I88" s="87">
        <v>19935</v>
      </c>
      <c r="J88" s="88">
        <v>19107</v>
      </c>
      <c r="K88" s="87">
        <v>19000</v>
      </c>
      <c r="L88" s="88">
        <v>19000</v>
      </c>
      <c r="M88" s="87">
        <v>19000</v>
      </c>
      <c r="N88" s="88">
        <v>20000</v>
      </c>
      <c r="O88" s="87">
        <v>20000</v>
      </c>
      <c r="P88" s="87">
        <v>32242</v>
      </c>
      <c r="Q88" s="117">
        <f t="shared" si="33"/>
        <v>234600</v>
      </c>
      <c r="R88" s="117">
        <f t="shared" si="31"/>
        <v>234600</v>
      </c>
      <c r="S88" s="117">
        <f t="shared" si="30"/>
        <v>0</v>
      </c>
    </row>
    <row r="89" spans="1:19">
      <c r="A89" s="83">
        <v>853</v>
      </c>
      <c r="B89" s="72" t="s">
        <v>125</v>
      </c>
      <c r="C89" s="73"/>
      <c r="D89" s="74">
        <f>SUM(D90+D93+D94+D95)</f>
        <v>631248</v>
      </c>
      <c r="E89" s="74">
        <f t="shared" ref="E89:P89" si="34">SUM(E90+E93+E94+E95)</f>
        <v>115805.22</v>
      </c>
      <c r="F89" s="74">
        <f t="shared" si="34"/>
        <v>51538.22</v>
      </c>
      <c r="G89" s="74">
        <f t="shared" si="34"/>
        <v>49280.22</v>
      </c>
      <c r="H89" s="74">
        <f t="shared" si="34"/>
        <v>47418.22</v>
      </c>
      <c r="I89" s="74">
        <f t="shared" si="34"/>
        <v>44923.75</v>
      </c>
      <c r="J89" s="74">
        <f t="shared" si="34"/>
        <v>44923.75</v>
      </c>
      <c r="K89" s="74">
        <f t="shared" si="34"/>
        <v>44923.75</v>
      </c>
      <c r="L89" s="74">
        <f t="shared" si="34"/>
        <v>44923.75</v>
      </c>
      <c r="M89" s="74">
        <f t="shared" si="34"/>
        <v>44923.75</v>
      </c>
      <c r="N89" s="74">
        <f t="shared" si="34"/>
        <v>44923.75</v>
      </c>
      <c r="O89" s="74">
        <f t="shared" si="34"/>
        <v>44923.75</v>
      </c>
      <c r="P89" s="74">
        <f t="shared" si="34"/>
        <v>52739.75</v>
      </c>
      <c r="Q89" s="117">
        <f t="shared" si="33"/>
        <v>631247.88</v>
      </c>
      <c r="R89" s="117">
        <f t="shared" si="31"/>
        <v>631247.88</v>
      </c>
      <c r="S89" s="117">
        <f t="shared" si="30"/>
        <v>0.11999999999534339</v>
      </c>
    </row>
    <row r="90" spans="1:19">
      <c r="A90" s="65"/>
      <c r="B90" s="76" t="s">
        <v>126</v>
      </c>
      <c r="C90" s="85">
        <v>85321</v>
      </c>
      <c r="D90" s="86">
        <f>SUM(D91:D92)</f>
        <v>194483</v>
      </c>
      <c r="E90" s="86">
        <f t="shared" ref="E90:P90" si="35">SUM(E91:E92)</f>
        <v>8843.2199999999993</v>
      </c>
      <c r="F90" s="86">
        <f t="shared" si="35"/>
        <v>25466.22</v>
      </c>
      <c r="G90" s="86">
        <f t="shared" si="35"/>
        <v>20828.22</v>
      </c>
      <c r="H90" s="86">
        <f t="shared" si="35"/>
        <v>19183.22</v>
      </c>
      <c r="I90" s="86">
        <f t="shared" si="35"/>
        <v>15019.75</v>
      </c>
      <c r="J90" s="86">
        <f t="shared" si="35"/>
        <v>15019.75</v>
      </c>
      <c r="K90" s="86">
        <f t="shared" si="35"/>
        <v>15019.75</v>
      </c>
      <c r="L90" s="86">
        <f t="shared" si="35"/>
        <v>15019.75</v>
      </c>
      <c r="M90" s="86">
        <f t="shared" si="35"/>
        <v>15019.75</v>
      </c>
      <c r="N90" s="86">
        <f t="shared" si="35"/>
        <v>15019.75</v>
      </c>
      <c r="O90" s="86">
        <f t="shared" si="35"/>
        <v>15019.75</v>
      </c>
      <c r="P90" s="86">
        <f t="shared" si="35"/>
        <v>15023.75</v>
      </c>
      <c r="Q90" s="117">
        <f t="shared" si="33"/>
        <v>194482.88</v>
      </c>
      <c r="R90" s="117">
        <f t="shared" si="31"/>
        <v>194482.88</v>
      </c>
      <c r="S90" s="117">
        <f t="shared" si="30"/>
        <v>0.11999999999534339</v>
      </c>
    </row>
    <row r="91" spans="1:19">
      <c r="A91" s="65"/>
      <c r="B91" s="76" t="s">
        <v>77</v>
      </c>
      <c r="C91" s="85"/>
      <c r="D91" s="86">
        <v>194368</v>
      </c>
      <c r="E91" s="78">
        <v>8828</v>
      </c>
      <c r="F91" s="79">
        <v>25451</v>
      </c>
      <c r="G91" s="78">
        <v>20813</v>
      </c>
      <c r="H91" s="79">
        <v>19168</v>
      </c>
      <c r="I91" s="78">
        <v>15013</v>
      </c>
      <c r="J91" s="79">
        <v>15013</v>
      </c>
      <c r="K91" s="79">
        <v>15013</v>
      </c>
      <c r="L91" s="79">
        <v>15013</v>
      </c>
      <c r="M91" s="79">
        <v>15013</v>
      </c>
      <c r="N91" s="79">
        <v>15013</v>
      </c>
      <c r="O91" s="79">
        <v>15013</v>
      </c>
      <c r="P91" s="79">
        <v>15017</v>
      </c>
      <c r="Q91" s="117"/>
      <c r="R91" s="117">
        <f t="shared" si="31"/>
        <v>194368</v>
      </c>
      <c r="S91" s="117">
        <f t="shared" si="30"/>
        <v>0</v>
      </c>
    </row>
    <row r="92" spans="1:19">
      <c r="A92" s="65"/>
      <c r="B92" s="76" t="s">
        <v>76</v>
      </c>
      <c r="C92" s="85"/>
      <c r="D92" s="86">
        <v>115</v>
      </c>
      <c r="E92" s="78">
        <v>15.22</v>
      </c>
      <c r="F92" s="78">
        <v>15.22</v>
      </c>
      <c r="G92" s="78">
        <v>15.22</v>
      </c>
      <c r="H92" s="78">
        <v>15.22</v>
      </c>
      <c r="I92" s="78">
        <v>6.75</v>
      </c>
      <c r="J92" s="78">
        <v>6.75</v>
      </c>
      <c r="K92" s="78">
        <v>6.75</v>
      </c>
      <c r="L92" s="78">
        <v>6.75</v>
      </c>
      <c r="M92" s="78">
        <v>6.75</v>
      </c>
      <c r="N92" s="78">
        <v>6.75</v>
      </c>
      <c r="O92" s="78">
        <v>6.75</v>
      </c>
      <c r="P92" s="78">
        <v>6.75</v>
      </c>
      <c r="Q92" s="117"/>
      <c r="R92" s="117">
        <f t="shared" si="31"/>
        <v>114.88</v>
      </c>
      <c r="S92" s="117">
        <f t="shared" si="30"/>
        <v>0.12000000000000455</v>
      </c>
    </row>
    <row r="93" spans="1:19">
      <c r="A93" s="65"/>
      <c r="B93" s="76" t="s">
        <v>127</v>
      </c>
      <c r="C93" s="85">
        <v>85322</v>
      </c>
      <c r="D93" s="86">
        <v>273600</v>
      </c>
      <c r="E93" s="87">
        <v>26000</v>
      </c>
      <c r="F93" s="88">
        <v>19600</v>
      </c>
      <c r="G93" s="87">
        <v>22800</v>
      </c>
      <c r="H93" s="88">
        <v>22800</v>
      </c>
      <c r="I93" s="87">
        <v>22800</v>
      </c>
      <c r="J93" s="87">
        <v>22800</v>
      </c>
      <c r="K93" s="87">
        <v>22800</v>
      </c>
      <c r="L93" s="87">
        <v>22800</v>
      </c>
      <c r="M93" s="87">
        <v>22800</v>
      </c>
      <c r="N93" s="87">
        <v>22800</v>
      </c>
      <c r="O93" s="87">
        <v>22800</v>
      </c>
      <c r="P93" s="87">
        <v>22800</v>
      </c>
      <c r="Q93" s="117"/>
      <c r="R93" s="117">
        <f t="shared" si="31"/>
        <v>273600</v>
      </c>
      <c r="S93" s="117">
        <f t="shared" si="30"/>
        <v>0</v>
      </c>
    </row>
    <row r="94" spans="1:19">
      <c r="A94" s="65"/>
      <c r="B94" s="76" t="s">
        <v>128</v>
      </c>
      <c r="C94" s="85">
        <v>85324</v>
      </c>
      <c r="D94" s="86">
        <v>80000</v>
      </c>
      <c r="E94" s="87">
        <v>80000</v>
      </c>
      <c r="F94" s="88"/>
      <c r="G94" s="87"/>
      <c r="H94" s="88"/>
      <c r="I94" s="87"/>
      <c r="J94" s="88"/>
      <c r="K94" s="87"/>
      <c r="L94" s="88"/>
      <c r="M94" s="87"/>
      <c r="N94" s="88"/>
      <c r="O94" s="87"/>
      <c r="P94" s="87"/>
      <c r="Q94" s="117"/>
      <c r="R94" s="117">
        <f t="shared" si="31"/>
        <v>80000</v>
      </c>
      <c r="S94" s="117">
        <f t="shared" si="30"/>
        <v>0</v>
      </c>
    </row>
    <row r="95" spans="1:19">
      <c r="A95" s="84"/>
      <c r="B95" s="76" t="s">
        <v>129</v>
      </c>
      <c r="C95" s="85">
        <v>85333</v>
      </c>
      <c r="D95" s="86">
        <v>83165</v>
      </c>
      <c r="E95" s="78">
        <v>962</v>
      </c>
      <c r="F95" s="79">
        <v>6472</v>
      </c>
      <c r="G95" s="78">
        <v>5652</v>
      </c>
      <c r="H95" s="79">
        <v>5435</v>
      </c>
      <c r="I95" s="78">
        <v>7104</v>
      </c>
      <c r="J95" s="79">
        <v>7104</v>
      </c>
      <c r="K95" s="78">
        <v>7104</v>
      </c>
      <c r="L95" s="79">
        <v>7104</v>
      </c>
      <c r="M95" s="78">
        <v>7104</v>
      </c>
      <c r="N95" s="79">
        <v>7104</v>
      </c>
      <c r="O95" s="78">
        <v>7104</v>
      </c>
      <c r="P95" s="78">
        <v>14916</v>
      </c>
      <c r="Q95" s="117"/>
      <c r="R95" s="117">
        <f t="shared" si="31"/>
        <v>83165</v>
      </c>
      <c r="S95" s="117">
        <f t="shared" si="30"/>
        <v>0</v>
      </c>
    </row>
    <row r="96" spans="1:19">
      <c r="A96" s="83">
        <v>854</v>
      </c>
      <c r="B96" s="72" t="s">
        <v>130</v>
      </c>
      <c r="C96" s="73"/>
      <c r="D96" s="74">
        <f>SUM(D97+D98+D99+D102)</f>
        <v>467871</v>
      </c>
      <c r="E96" s="74">
        <f t="shared" ref="E96:P96" si="36">SUM(E97+E98+E99+E102)</f>
        <v>44942</v>
      </c>
      <c r="F96" s="74">
        <f t="shared" si="36"/>
        <v>59276</v>
      </c>
      <c r="G96" s="74">
        <f t="shared" si="36"/>
        <v>52799</v>
      </c>
      <c r="H96" s="74">
        <f t="shared" si="36"/>
        <v>66415</v>
      </c>
      <c r="I96" s="74">
        <f t="shared" si="36"/>
        <v>21850</v>
      </c>
      <c r="J96" s="74">
        <f t="shared" si="36"/>
        <v>20973</v>
      </c>
      <c r="K96" s="74">
        <f t="shared" si="36"/>
        <v>11176</v>
      </c>
      <c r="L96" s="74">
        <f t="shared" si="36"/>
        <v>11028</v>
      </c>
      <c r="M96" s="74">
        <f t="shared" si="36"/>
        <v>45831</v>
      </c>
      <c r="N96" s="74">
        <f t="shared" si="36"/>
        <v>44000</v>
      </c>
      <c r="O96" s="74">
        <f t="shared" si="36"/>
        <v>44236</v>
      </c>
      <c r="P96" s="74">
        <f t="shared" si="36"/>
        <v>45769</v>
      </c>
      <c r="Q96" s="117">
        <f t="shared" si="33"/>
        <v>468295</v>
      </c>
      <c r="R96" s="117">
        <f t="shared" si="31"/>
        <v>468295</v>
      </c>
      <c r="S96" s="117">
        <f t="shared" si="30"/>
        <v>-424</v>
      </c>
    </row>
    <row r="97" spans="1:19" s="55" customFormat="1">
      <c r="A97" s="84"/>
      <c r="B97" s="76" t="s">
        <v>131</v>
      </c>
      <c r="C97" s="85">
        <v>85406</v>
      </c>
      <c r="D97" s="77">
        <v>12447</v>
      </c>
      <c r="E97" s="86">
        <v>1100</v>
      </c>
      <c r="F97" s="179">
        <v>1200</v>
      </c>
      <c r="G97" s="86">
        <v>950</v>
      </c>
      <c r="H97" s="179">
        <v>950</v>
      </c>
      <c r="I97" s="86">
        <v>650</v>
      </c>
      <c r="J97" s="179">
        <v>500</v>
      </c>
      <c r="K97" s="86">
        <v>500</v>
      </c>
      <c r="L97" s="179">
        <v>500</v>
      </c>
      <c r="M97" s="86">
        <v>500</v>
      </c>
      <c r="N97" s="179">
        <v>600</v>
      </c>
      <c r="O97" s="86">
        <v>1000</v>
      </c>
      <c r="P97" s="86">
        <v>3997</v>
      </c>
      <c r="Q97" s="180">
        <f t="shared" si="33"/>
        <v>12447</v>
      </c>
      <c r="R97" s="117">
        <f t="shared" si="31"/>
        <v>12447</v>
      </c>
      <c r="S97" s="117">
        <f t="shared" si="30"/>
        <v>0</v>
      </c>
    </row>
    <row r="98" spans="1:19">
      <c r="A98" s="84"/>
      <c r="B98" s="76" t="s">
        <v>132</v>
      </c>
      <c r="C98" s="85">
        <v>85407</v>
      </c>
      <c r="D98" s="86">
        <v>2725</v>
      </c>
      <c r="E98" s="78">
        <v>20</v>
      </c>
      <c r="F98" s="79">
        <v>788</v>
      </c>
      <c r="G98" s="78">
        <v>733</v>
      </c>
      <c r="H98" s="79">
        <v>1608</v>
      </c>
      <c r="I98" s="78"/>
      <c r="J98" s="79"/>
      <c r="K98" s="78"/>
      <c r="L98" s="79"/>
      <c r="M98" s="78"/>
      <c r="N98" s="79"/>
      <c r="O98" s="78"/>
      <c r="P98" s="78"/>
      <c r="Q98" s="117">
        <f t="shared" si="33"/>
        <v>3149</v>
      </c>
      <c r="R98" s="117">
        <f t="shared" si="31"/>
        <v>3149</v>
      </c>
      <c r="S98" s="117">
        <f t="shared" si="30"/>
        <v>-424</v>
      </c>
    </row>
    <row r="99" spans="1:19">
      <c r="A99" s="84"/>
      <c r="B99" s="76" t="s">
        <v>133</v>
      </c>
      <c r="C99" s="85">
        <v>85410</v>
      </c>
      <c r="D99" s="86">
        <f>SUM(D100:D101)</f>
        <v>404769</v>
      </c>
      <c r="E99" s="86">
        <f t="shared" ref="E99:P99" si="37">SUM(E100:E101)</f>
        <v>37993</v>
      </c>
      <c r="F99" s="86">
        <f t="shared" si="37"/>
        <v>51628</v>
      </c>
      <c r="G99" s="86">
        <f t="shared" si="37"/>
        <v>43262</v>
      </c>
      <c r="H99" s="86">
        <f t="shared" si="37"/>
        <v>51418</v>
      </c>
      <c r="I99" s="86">
        <f t="shared" si="37"/>
        <v>15200</v>
      </c>
      <c r="J99" s="86">
        <f t="shared" si="37"/>
        <v>15473</v>
      </c>
      <c r="K99" s="86">
        <f t="shared" si="37"/>
        <v>9528</v>
      </c>
      <c r="L99" s="86">
        <f t="shared" si="37"/>
        <v>9528</v>
      </c>
      <c r="M99" s="86">
        <f t="shared" si="37"/>
        <v>44431</v>
      </c>
      <c r="N99" s="86">
        <f t="shared" si="37"/>
        <v>42600</v>
      </c>
      <c r="O99" s="86">
        <f t="shared" si="37"/>
        <v>42536</v>
      </c>
      <c r="P99" s="86">
        <f t="shared" si="37"/>
        <v>41172</v>
      </c>
      <c r="Q99" s="117">
        <f t="shared" si="33"/>
        <v>404769</v>
      </c>
      <c r="R99" s="117">
        <f t="shared" si="31"/>
        <v>404769</v>
      </c>
      <c r="S99" s="117">
        <f t="shared" si="30"/>
        <v>0</v>
      </c>
    </row>
    <row r="100" spans="1:19">
      <c r="A100" s="84"/>
      <c r="B100" s="76" t="s">
        <v>107</v>
      </c>
      <c r="C100" s="85"/>
      <c r="D100" s="77">
        <v>214056</v>
      </c>
      <c r="E100" s="78">
        <v>18769</v>
      </c>
      <c r="F100" s="79">
        <v>17018</v>
      </c>
      <c r="G100" s="87">
        <v>21772</v>
      </c>
      <c r="H100" s="88">
        <v>43287</v>
      </c>
      <c r="I100" s="87">
        <v>5000</v>
      </c>
      <c r="J100" s="88">
        <v>7923</v>
      </c>
      <c r="K100" s="87">
        <v>9528</v>
      </c>
      <c r="L100" s="88">
        <v>9528</v>
      </c>
      <c r="M100" s="87">
        <v>21231</v>
      </c>
      <c r="N100" s="88">
        <v>20000</v>
      </c>
      <c r="O100" s="87">
        <v>20000</v>
      </c>
      <c r="P100" s="87">
        <v>20000</v>
      </c>
      <c r="Q100" s="117">
        <f t="shared" si="33"/>
        <v>214056</v>
      </c>
      <c r="R100" s="117">
        <f t="shared" si="31"/>
        <v>214056</v>
      </c>
      <c r="S100" s="117">
        <f t="shared" si="30"/>
        <v>0</v>
      </c>
    </row>
    <row r="101" spans="1:19">
      <c r="A101" s="84"/>
      <c r="B101" s="76" t="s">
        <v>108</v>
      </c>
      <c r="C101" s="85"/>
      <c r="D101" s="86">
        <v>190713</v>
      </c>
      <c r="E101" s="87">
        <v>19224</v>
      </c>
      <c r="F101" s="88">
        <v>34610</v>
      </c>
      <c r="G101" s="87">
        <v>21490</v>
      </c>
      <c r="H101" s="88">
        <v>8131</v>
      </c>
      <c r="I101" s="87">
        <v>10200</v>
      </c>
      <c r="J101" s="88">
        <v>7550</v>
      </c>
      <c r="K101" s="87"/>
      <c r="L101" s="88"/>
      <c r="M101" s="87">
        <v>23200</v>
      </c>
      <c r="N101" s="88">
        <v>22600</v>
      </c>
      <c r="O101" s="87">
        <v>22536</v>
      </c>
      <c r="P101" s="87">
        <v>21172</v>
      </c>
      <c r="Q101" s="117">
        <f t="shared" si="33"/>
        <v>190713</v>
      </c>
      <c r="R101" s="117">
        <f t="shared" si="31"/>
        <v>190713</v>
      </c>
      <c r="S101" s="117">
        <f t="shared" si="30"/>
        <v>0</v>
      </c>
    </row>
    <row r="102" spans="1:19">
      <c r="A102" s="84"/>
      <c r="B102" s="76" t="s">
        <v>134</v>
      </c>
      <c r="C102" s="85">
        <v>85417</v>
      </c>
      <c r="D102" s="86">
        <f t="shared" ref="D102:P102" si="38">SUM(D103:D104)</f>
        <v>47930</v>
      </c>
      <c r="E102" s="87">
        <f t="shared" si="38"/>
        <v>5829</v>
      </c>
      <c r="F102" s="88">
        <f t="shared" si="38"/>
        <v>5660</v>
      </c>
      <c r="G102" s="87">
        <f t="shared" si="38"/>
        <v>7854</v>
      </c>
      <c r="H102" s="88">
        <f t="shared" si="38"/>
        <v>12439</v>
      </c>
      <c r="I102" s="87">
        <f t="shared" si="38"/>
        <v>6000</v>
      </c>
      <c r="J102" s="88">
        <f t="shared" si="38"/>
        <v>5000</v>
      </c>
      <c r="K102" s="87">
        <f t="shared" si="38"/>
        <v>1148</v>
      </c>
      <c r="L102" s="88">
        <f t="shared" si="38"/>
        <v>1000</v>
      </c>
      <c r="M102" s="87">
        <f t="shared" si="38"/>
        <v>900</v>
      </c>
      <c r="N102" s="88">
        <f t="shared" si="38"/>
        <v>800</v>
      </c>
      <c r="O102" s="87">
        <f t="shared" si="38"/>
        <v>700</v>
      </c>
      <c r="P102" s="87">
        <f t="shared" si="38"/>
        <v>600</v>
      </c>
      <c r="Q102" s="117">
        <f t="shared" si="33"/>
        <v>47930</v>
      </c>
      <c r="R102" s="117">
        <f t="shared" si="31"/>
        <v>47930</v>
      </c>
      <c r="S102" s="117">
        <f t="shared" si="30"/>
        <v>0</v>
      </c>
    </row>
    <row r="103" spans="1:19">
      <c r="A103" s="84"/>
      <c r="B103" s="76" t="s">
        <v>135</v>
      </c>
      <c r="C103" s="85"/>
      <c r="D103" s="77">
        <v>47930</v>
      </c>
      <c r="E103" s="78">
        <v>5829</v>
      </c>
      <c r="F103" s="79">
        <v>5660</v>
      </c>
      <c r="G103" s="78">
        <v>7854</v>
      </c>
      <c r="H103" s="79">
        <v>12439</v>
      </c>
      <c r="I103" s="78">
        <v>6000</v>
      </c>
      <c r="J103" s="79">
        <v>5000</v>
      </c>
      <c r="K103" s="78">
        <v>1148</v>
      </c>
      <c r="L103" s="79">
        <v>1000</v>
      </c>
      <c r="M103" s="78">
        <v>900</v>
      </c>
      <c r="N103" s="79">
        <v>800</v>
      </c>
      <c r="O103" s="78">
        <v>700</v>
      </c>
      <c r="P103" s="78">
        <v>600</v>
      </c>
      <c r="Q103" s="117">
        <f t="shared" si="33"/>
        <v>47930</v>
      </c>
      <c r="R103" s="117">
        <f t="shared" si="31"/>
        <v>47930</v>
      </c>
      <c r="S103" s="117">
        <f t="shared" si="30"/>
        <v>0</v>
      </c>
    </row>
    <row r="104" spans="1:19" hidden="1">
      <c r="A104" s="84"/>
      <c r="B104" s="76" t="s">
        <v>108</v>
      </c>
      <c r="C104" s="85"/>
      <c r="D104" s="77"/>
      <c r="E104" s="78"/>
      <c r="F104" s="79"/>
      <c r="G104" s="78"/>
      <c r="H104" s="79"/>
      <c r="I104" s="78"/>
      <c r="J104" s="79"/>
      <c r="K104" s="78"/>
      <c r="L104" s="79"/>
      <c r="M104" s="78"/>
      <c r="N104" s="79"/>
      <c r="O104" s="78"/>
      <c r="P104" s="78"/>
      <c r="Q104" s="117">
        <f t="shared" si="33"/>
        <v>0</v>
      </c>
      <c r="R104" s="117">
        <f t="shared" si="31"/>
        <v>0</v>
      </c>
      <c r="S104" s="117">
        <f t="shared" si="30"/>
        <v>0</v>
      </c>
    </row>
    <row r="105" spans="1:19" s="4" customFormat="1">
      <c r="A105" s="126">
        <v>855</v>
      </c>
      <c r="B105" s="93" t="s">
        <v>145</v>
      </c>
      <c r="C105" s="94"/>
      <c r="D105" s="127">
        <f>SUM(D106+D107+D110)</f>
        <v>1325427</v>
      </c>
      <c r="E105" s="127">
        <f t="shared" ref="E105:P105" si="39">SUM(E106+E107+E110)</f>
        <v>79290</v>
      </c>
      <c r="F105" s="127">
        <f t="shared" si="39"/>
        <v>113981</v>
      </c>
      <c r="G105" s="127">
        <f t="shared" si="39"/>
        <v>111342</v>
      </c>
      <c r="H105" s="127">
        <f t="shared" si="39"/>
        <v>119577</v>
      </c>
      <c r="I105" s="127">
        <f t="shared" si="39"/>
        <v>101555.875</v>
      </c>
      <c r="J105" s="127">
        <f t="shared" si="39"/>
        <v>105833.875</v>
      </c>
      <c r="K105" s="127">
        <f t="shared" si="39"/>
        <v>106959.875</v>
      </c>
      <c r="L105" s="127">
        <f t="shared" si="39"/>
        <v>108748.875</v>
      </c>
      <c r="M105" s="127">
        <f t="shared" si="39"/>
        <v>108748.875</v>
      </c>
      <c r="N105" s="127">
        <f t="shared" si="39"/>
        <v>108748.875</v>
      </c>
      <c r="O105" s="127">
        <f t="shared" si="39"/>
        <v>108748.875</v>
      </c>
      <c r="P105" s="127">
        <f t="shared" si="39"/>
        <v>151891.875</v>
      </c>
      <c r="Q105" s="117">
        <f t="shared" si="33"/>
        <v>1325427</v>
      </c>
      <c r="R105" s="117">
        <f t="shared" si="31"/>
        <v>1325427</v>
      </c>
      <c r="S105" s="117">
        <f t="shared" si="30"/>
        <v>0</v>
      </c>
    </row>
    <row r="106" spans="1:19" s="55" customFormat="1">
      <c r="A106" s="292"/>
      <c r="B106" s="291" t="s">
        <v>259</v>
      </c>
      <c r="C106" s="293">
        <v>85504</v>
      </c>
      <c r="D106" s="215">
        <v>21520</v>
      </c>
      <c r="E106" s="294"/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  <c r="P106" s="215">
        <v>21520</v>
      </c>
      <c r="Q106" s="180">
        <f>SUM(E106:P106)</f>
        <v>21520</v>
      </c>
      <c r="R106" s="180">
        <f>SUM(D106-Q106)</f>
        <v>0</v>
      </c>
      <c r="S106" s="180"/>
    </row>
    <row r="107" spans="1:19" s="4" customFormat="1">
      <c r="A107" s="84"/>
      <c r="B107" s="76" t="s">
        <v>123</v>
      </c>
      <c r="C107" s="85">
        <v>85508</v>
      </c>
      <c r="D107" s="77">
        <f>SUM(D108:D109)</f>
        <v>767154</v>
      </c>
      <c r="E107" s="77">
        <f t="shared" ref="E107:P107" si="40">SUM(E108:E109)</f>
        <v>56005</v>
      </c>
      <c r="F107" s="77">
        <f t="shared" si="40"/>
        <v>72334</v>
      </c>
      <c r="G107" s="77">
        <f t="shared" si="40"/>
        <v>68811</v>
      </c>
      <c r="H107" s="77">
        <f t="shared" si="40"/>
        <v>78119</v>
      </c>
      <c r="I107" s="77">
        <f t="shared" si="40"/>
        <v>57601.375</v>
      </c>
      <c r="J107" s="77">
        <f t="shared" si="40"/>
        <v>59388.375</v>
      </c>
      <c r="K107" s="77">
        <f t="shared" si="40"/>
        <v>59862.375</v>
      </c>
      <c r="L107" s="77">
        <f t="shared" si="40"/>
        <v>61651.375</v>
      </c>
      <c r="M107" s="77">
        <f t="shared" si="40"/>
        <v>61651.375</v>
      </c>
      <c r="N107" s="77">
        <f t="shared" si="40"/>
        <v>61651.375</v>
      </c>
      <c r="O107" s="77">
        <f t="shared" si="40"/>
        <v>61651.375</v>
      </c>
      <c r="P107" s="77">
        <f t="shared" si="40"/>
        <v>68427.375</v>
      </c>
      <c r="Q107" s="117">
        <f t="shared" si="33"/>
        <v>767154</v>
      </c>
      <c r="R107" s="117">
        <f t="shared" si="31"/>
        <v>767154</v>
      </c>
      <c r="S107" s="117">
        <f t="shared" si="30"/>
        <v>0</v>
      </c>
    </row>
    <row r="108" spans="1:19" s="4" customFormat="1">
      <c r="A108" s="84"/>
      <c r="B108" s="123" t="s">
        <v>148</v>
      </c>
      <c r="C108" s="85"/>
      <c r="D108" s="77">
        <v>344836</v>
      </c>
      <c r="E108" s="78">
        <v>17718</v>
      </c>
      <c r="F108" s="79">
        <v>30811</v>
      </c>
      <c r="G108" s="78">
        <v>29598</v>
      </c>
      <c r="H108" s="79">
        <v>35059</v>
      </c>
      <c r="I108" s="78">
        <v>25072</v>
      </c>
      <c r="J108" s="79">
        <v>26859</v>
      </c>
      <c r="K108" s="78">
        <v>27333</v>
      </c>
      <c r="L108" s="79">
        <v>29122</v>
      </c>
      <c r="M108" s="78">
        <v>29122</v>
      </c>
      <c r="N108" s="79">
        <v>29122</v>
      </c>
      <c r="O108" s="78">
        <v>29122</v>
      </c>
      <c r="P108" s="78">
        <v>35898</v>
      </c>
      <c r="Q108" s="117">
        <f t="shared" si="33"/>
        <v>344836</v>
      </c>
      <c r="R108" s="117">
        <f t="shared" si="31"/>
        <v>344836</v>
      </c>
      <c r="S108" s="117">
        <f t="shared" si="30"/>
        <v>0</v>
      </c>
    </row>
    <row r="109" spans="1:19" s="4" customFormat="1">
      <c r="A109" s="84"/>
      <c r="B109" s="123" t="s">
        <v>149</v>
      </c>
      <c r="C109" s="85"/>
      <c r="D109" s="77">
        <v>422318</v>
      </c>
      <c r="E109" s="78">
        <v>38287</v>
      </c>
      <c r="F109" s="79">
        <v>41523</v>
      </c>
      <c r="G109" s="78">
        <v>39213</v>
      </c>
      <c r="H109" s="79">
        <v>43060</v>
      </c>
      <c r="I109" s="78">
        <v>32529.375</v>
      </c>
      <c r="J109" s="78">
        <v>32529.375</v>
      </c>
      <c r="K109" s="78">
        <v>32529.375</v>
      </c>
      <c r="L109" s="78">
        <v>32529.375</v>
      </c>
      <c r="M109" s="78">
        <v>32529.375</v>
      </c>
      <c r="N109" s="78">
        <v>32529.375</v>
      </c>
      <c r="O109" s="78">
        <v>32529.375</v>
      </c>
      <c r="P109" s="78">
        <v>32529.375</v>
      </c>
      <c r="Q109" s="117">
        <f t="shared" si="33"/>
        <v>422318</v>
      </c>
      <c r="R109" s="117">
        <f t="shared" si="31"/>
        <v>422318</v>
      </c>
      <c r="S109" s="117">
        <f t="shared" si="30"/>
        <v>0</v>
      </c>
    </row>
    <row r="110" spans="1:19" s="4" customFormat="1">
      <c r="A110" s="84"/>
      <c r="B110" s="76" t="s">
        <v>146</v>
      </c>
      <c r="C110" s="85">
        <v>85510</v>
      </c>
      <c r="D110" s="129">
        <f>SUM(D111:D112)</f>
        <v>536753</v>
      </c>
      <c r="E110" s="129">
        <f t="shared" ref="E110:P110" si="41">SUM(E111:E112)</f>
        <v>23285</v>
      </c>
      <c r="F110" s="129">
        <f t="shared" si="41"/>
        <v>41647</v>
      </c>
      <c r="G110" s="129">
        <f t="shared" si="41"/>
        <v>42531</v>
      </c>
      <c r="H110" s="129">
        <f t="shared" si="41"/>
        <v>41458</v>
      </c>
      <c r="I110" s="129">
        <f t="shared" si="41"/>
        <v>43954.5</v>
      </c>
      <c r="J110" s="129">
        <f t="shared" si="41"/>
        <v>46445.5</v>
      </c>
      <c r="K110" s="129">
        <f t="shared" si="41"/>
        <v>47097.5</v>
      </c>
      <c r="L110" s="129">
        <f t="shared" si="41"/>
        <v>47097.5</v>
      </c>
      <c r="M110" s="129">
        <f t="shared" si="41"/>
        <v>47097.5</v>
      </c>
      <c r="N110" s="129">
        <f t="shared" si="41"/>
        <v>47097.5</v>
      </c>
      <c r="O110" s="129">
        <f t="shared" si="41"/>
        <v>47097.5</v>
      </c>
      <c r="P110" s="129">
        <f t="shared" si="41"/>
        <v>61944.5</v>
      </c>
      <c r="Q110" s="117">
        <f>SUM(E110:P110)</f>
        <v>536753</v>
      </c>
      <c r="R110" s="117">
        <f t="shared" si="31"/>
        <v>536753</v>
      </c>
      <c r="S110" s="117">
        <f t="shared" si="30"/>
        <v>0</v>
      </c>
    </row>
    <row r="111" spans="1:19" s="4" customFormat="1">
      <c r="A111" s="84"/>
      <c r="B111" s="123" t="s">
        <v>147</v>
      </c>
      <c r="C111" s="85"/>
      <c r="D111" s="77">
        <v>512283</v>
      </c>
      <c r="E111" s="78">
        <v>20253</v>
      </c>
      <c r="F111" s="79">
        <v>41634</v>
      </c>
      <c r="G111" s="78">
        <v>41420</v>
      </c>
      <c r="H111" s="79">
        <v>41420</v>
      </c>
      <c r="I111" s="78">
        <v>41420</v>
      </c>
      <c r="J111" s="79">
        <v>43911</v>
      </c>
      <c r="K111" s="78">
        <v>44563</v>
      </c>
      <c r="L111" s="79">
        <v>44563</v>
      </c>
      <c r="M111" s="78">
        <v>44563</v>
      </c>
      <c r="N111" s="79">
        <v>44563</v>
      </c>
      <c r="O111" s="78">
        <v>44563</v>
      </c>
      <c r="P111" s="78">
        <v>59410</v>
      </c>
      <c r="Q111" s="117">
        <f t="shared" ref="Q111:Q113" si="42">SUM(E111:P111)</f>
        <v>512283</v>
      </c>
      <c r="R111" s="117">
        <f t="shared" si="31"/>
        <v>512283</v>
      </c>
      <c r="S111" s="117">
        <f t="shared" si="30"/>
        <v>0</v>
      </c>
    </row>
    <row r="112" spans="1:19" s="4" customFormat="1">
      <c r="A112" s="84"/>
      <c r="B112" s="123" t="s">
        <v>227</v>
      </c>
      <c r="C112" s="85"/>
      <c r="D112" s="77">
        <v>24470</v>
      </c>
      <c r="E112" s="78">
        <v>3032</v>
      </c>
      <c r="F112" s="79">
        <v>13</v>
      </c>
      <c r="G112" s="78">
        <v>1111</v>
      </c>
      <c r="H112" s="79">
        <v>38</v>
      </c>
      <c r="I112" s="78">
        <v>2534.5</v>
      </c>
      <c r="J112" s="79">
        <v>2534.5</v>
      </c>
      <c r="K112" s="78">
        <v>2534.5</v>
      </c>
      <c r="L112" s="79">
        <v>2534.5</v>
      </c>
      <c r="M112" s="78">
        <v>2534.5</v>
      </c>
      <c r="N112" s="79">
        <v>2534.5</v>
      </c>
      <c r="O112" s="78">
        <v>2534.5</v>
      </c>
      <c r="P112" s="78">
        <v>2534.5</v>
      </c>
      <c r="Q112" s="117"/>
      <c r="R112" s="117">
        <f t="shared" si="31"/>
        <v>24470</v>
      </c>
      <c r="S112" s="117">
        <f t="shared" si="30"/>
        <v>0</v>
      </c>
    </row>
    <row r="113" spans="1:19">
      <c r="A113" s="83">
        <v>900</v>
      </c>
      <c r="B113" s="72" t="s">
        <v>136</v>
      </c>
      <c r="C113" s="73"/>
      <c r="D113" s="74">
        <f>SUM(D114)</f>
        <v>128000</v>
      </c>
      <c r="E113" s="74">
        <f t="shared" ref="E113:P113" si="43">SUM(E114)</f>
        <v>0</v>
      </c>
      <c r="F113" s="75">
        <f t="shared" si="43"/>
        <v>857</v>
      </c>
      <c r="G113" s="74">
        <f t="shared" si="43"/>
        <v>1585</v>
      </c>
      <c r="H113" s="75">
        <f t="shared" si="43"/>
        <v>198265</v>
      </c>
      <c r="I113" s="74">
        <f t="shared" si="43"/>
        <v>0</v>
      </c>
      <c r="J113" s="75">
        <f t="shared" si="43"/>
        <v>0</v>
      </c>
      <c r="K113" s="74">
        <f t="shared" si="43"/>
        <v>0</v>
      </c>
      <c r="L113" s="75">
        <f t="shared" si="43"/>
        <v>0</v>
      </c>
      <c r="M113" s="74">
        <f t="shared" si="43"/>
        <v>0</v>
      </c>
      <c r="N113" s="75">
        <f t="shared" si="43"/>
        <v>0</v>
      </c>
      <c r="O113" s="74">
        <f t="shared" si="43"/>
        <v>0</v>
      </c>
      <c r="P113" s="74">
        <f t="shared" si="43"/>
        <v>0</v>
      </c>
      <c r="Q113" s="117">
        <f t="shared" si="42"/>
        <v>200707</v>
      </c>
      <c r="R113" s="117">
        <f t="shared" si="31"/>
        <v>200707</v>
      </c>
      <c r="S113" s="117">
        <f t="shared" si="30"/>
        <v>-72707</v>
      </c>
    </row>
    <row r="114" spans="1:19" hidden="1">
      <c r="A114" s="84"/>
      <c r="B114" s="76" t="s">
        <v>137</v>
      </c>
      <c r="C114" s="85">
        <v>90019</v>
      </c>
      <c r="D114" s="77">
        <v>128000</v>
      </c>
      <c r="E114" s="78"/>
      <c r="F114" s="79">
        <v>857</v>
      </c>
      <c r="G114" s="78">
        <v>1585</v>
      </c>
      <c r="H114" s="79">
        <v>198265</v>
      </c>
      <c r="I114" s="78"/>
      <c r="J114" s="79"/>
      <c r="K114" s="78"/>
      <c r="L114" s="79"/>
      <c r="M114" s="78"/>
      <c r="N114" s="79"/>
      <c r="O114" s="78"/>
      <c r="P114" s="78"/>
      <c r="Q114" s="117">
        <f t="shared" si="33"/>
        <v>200707</v>
      </c>
      <c r="R114" s="117">
        <f t="shared" si="31"/>
        <v>200707</v>
      </c>
      <c r="S114" s="117">
        <f t="shared" si="30"/>
        <v>-72707</v>
      </c>
    </row>
    <row r="115" spans="1:19">
      <c r="A115" s="103"/>
      <c r="B115" s="104" t="s">
        <v>138</v>
      </c>
      <c r="C115" s="105"/>
      <c r="D115" s="106">
        <f t="shared" ref="D115:Q115" si="44">SUM(D113+D96+D89+D80+D76+D60+D55+D49+D44+D36+D29+D25+D21+D19+D15+D12+D47+D105+D42)</f>
        <v>79940456</v>
      </c>
      <c r="E115" s="106">
        <f t="shared" si="44"/>
        <v>8721831.379999999</v>
      </c>
      <c r="F115" s="106">
        <f t="shared" si="44"/>
        <v>9775500.5800000001</v>
      </c>
      <c r="G115" s="106">
        <f t="shared" si="44"/>
        <v>5499797.75</v>
      </c>
      <c r="H115" s="106">
        <f t="shared" si="44"/>
        <v>7446644.29</v>
      </c>
      <c r="I115" s="106">
        <f t="shared" si="44"/>
        <v>6111711.2650000006</v>
      </c>
      <c r="J115" s="106">
        <f t="shared" si="44"/>
        <v>5952512.2650000006</v>
      </c>
      <c r="K115" s="106">
        <f t="shared" si="44"/>
        <v>5919243.2650000006</v>
      </c>
      <c r="L115" s="106">
        <f t="shared" si="44"/>
        <v>5914870.2650000006</v>
      </c>
      <c r="M115" s="106">
        <f t="shared" si="44"/>
        <v>6016304.2650000006</v>
      </c>
      <c r="N115" s="106">
        <f t="shared" si="44"/>
        <v>6069585.2650000006</v>
      </c>
      <c r="O115" s="106">
        <f t="shared" si="44"/>
        <v>6062394.2650000006</v>
      </c>
      <c r="P115" s="106">
        <f t="shared" si="44"/>
        <v>6542485.2650000006</v>
      </c>
      <c r="Q115" s="106">
        <f t="shared" si="44"/>
        <v>80032880.11999999</v>
      </c>
      <c r="R115" s="117">
        <f t="shared" si="31"/>
        <v>80032880.120000005</v>
      </c>
      <c r="S115" s="117">
        <f t="shared" si="30"/>
        <v>-92424.120000004768</v>
      </c>
    </row>
    <row r="116" spans="1:19" hidden="1">
      <c r="A116" s="84"/>
      <c r="B116" s="107" t="s">
        <v>139</v>
      </c>
      <c r="C116" s="85"/>
      <c r="D116" s="108">
        <f t="shared" ref="D116:P116" si="45">SUM(D117:D117)</f>
        <v>5324845</v>
      </c>
      <c r="E116" s="109">
        <f t="shared" si="45"/>
        <v>0</v>
      </c>
      <c r="F116" s="110">
        <f t="shared" si="45"/>
        <v>0</v>
      </c>
      <c r="G116" s="109">
        <f t="shared" si="45"/>
        <v>0</v>
      </c>
      <c r="H116" s="110">
        <f t="shared" si="45"/>
        <v>0</v>
      </c>
      <c r="I116" s="109">
        <f t="shared" si="45"/>
        <v>0</v>
      </c>
      <c r="J116" s="110">
        <f t="shared" si="45"/>
        <v>0</v>
      </c>
      <c r="K116" s="109">
        <f t="shared" si="45"/>
        <v>0</v>
      </c>
      <c r="L116" s="110">
        <f t="shared" si="45"/>
        <v>0</v>
      </c>
      <c r="M116" s="109">
        <f t="shared" si="45"/>
        <v>1774948</v>
      </c>
      <c r="N116" s="110">
        <f t="shared" si="45"/>
        <v>1774948</v>
      </c>
      <c r="O116" s="109">
        <f t="shared" si="45"/>
        <v>1774949</v>
      </c>
      <c r="P116" s="109">
        <f t="shared" si="45"/>
        <v>0</v>
      </c>
      <c r="Q116" s="117">
        <f t="shared" si="33"/>
        <v>5324845</v>
      </c>
    </row>
    <row r="117" spans="1:19" hidden="1">
      <c r="A117" s="84"/>
      <c r="B117" s="76" t="s">
        <v>140</v>
      </c>
      <c r="C117" s="111">
        <v>952</v>
      </c>
      <c r="D117" s="86">
        <v>5324845</v>
      </c>
      <c r="E117" s="87"/>
      <c r="F117" s="88"/>
      <c r="G117" s="87"/>
      <c r="H117" s="88"/>
      <c r="I117" s="87"/>
      <c r="J117" s="88"/>
      <c r="K117" s="87"/>
      <c r="L117" s="88"/>
      <c r="M117" s="87">
        <v>1774948</v>
      </c>
      <c r="N117" s="88">
        <v>1774948</v>
      </c>
      <c r="O117" s="87">
        <v>1774949</v>
      </c>
      <c r="P117" s="87"/>
      <c r="Q117" s="117">
        <f t="shared" si="33"/>
        <v>5324845</v>
      </c>
    </row>
    <row r="118" spans="1:19" ht="15.75" hidden="1" thickBot="1">
      <c r="A118" s="112"/>
      <c r="B118" s="113" t="s">
        <v>141</v>
      </c>
      <c r="C118" s="114"/>
      <c r="D118" s="115">
        <f t="shared" ref="D118:P118" si="46">SUM(D115,D116)</f>
        <v>85265301</v>
      </c>
      <c r="E118" s="115">
        <f t="shared" si="46"/>
        <v>8721831.379999999</v>
      </c>
      <c r="F118" s="116">
        <f t="shared" si="46"/>
        <v>9775500.5800000001</v>
      </c>
      <c r="G118" s="115">
        <f t="shared" si="46"/>
        <v>5499797.75</v>
      </c>
      <c r="H118" s="116">
        <f t="shared" si="46"/>
        <v>7446644.29</v>
      </c>
      <c r="I118" s="115">
        <f t="shared" si="46"/>
        <v>6111711.2650000006</v>
      </c>
      <c r="J118" s="116">
        <f t="shared" si="46"/>
        <v>5952512.2650000006</v>
      </c>
      <c r="K118" s="115">
        <f t="shared" si="46"/>
        <v>5919243.2650000006</v>
      </c>
      <c r="L118" s="116">
        <f t="shared" si="46"/>
        <v>5914870.2650000006</v>
      </c>
      <c r="M118" s="115">
        <f t="shared" si="46"/>
        <v>7791252.2650000006</v>
      </c>
      <c r="N118" s="116">
        <f t="shared" si="46"/>
        <v>7844533.2650000006</v>
      </c>
      <c r="O118" s="115">
        <f t="shared" si="46"/>
        <v>7837343.2650000006</v>
      </c>
      <c r="P118" s="115">
        <f t="shared" si="46"/>
        <v>6542485.2650000006</v>
      </c>
      <c r="Q118" s="117">
        <f t="shared" si="33"/>
        <v>85357725.120000005</v>
      </c>
    </row>
  </sheetData>
  <mergeCells count="18">
    <mergeCell ref="L8:L10"/>
    <mergeCell ref="F8:F10"/>
    <mergeCell ref="A6:P6"/>
    <mergeCell ref="A7:P7"/>
    <mergeCell ref="A8:A10"/>
    <mergeCell ref="B8:B10"/>
    <mergeCell ref="C8:C10"/>
    <mergeCell ref="D8:D10"/>
    <mergeCell ref="E8:E10"/>
    <mergeCell ref="M8:M10"/>
    <mergeCell ref="N8:N10"/>
    <mergeCell ref="O8:O10"/>
    <mergeCell ref="P8:P10"/>
    <mergeCell ref="G8:G10"/>
    <mergeCell ref="H8:H10"/>
    <mergeCell ref="I8:I10"/>
    <mergeCell ref="J8:J10"/>
    <mergeCell ref="K8:K10"/>
  </mergeCells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17"/>
  <sheetViews>
    <sheetView workbookViewId="0">
      <selection activeCell="A7" sqref="A7:P7"/>
    </sheetView>
  </sheetViews>
  <sheetFormatPr defaultRowHeight="15"/>
  <cols>
    <col min="1" max="1" width="5.42578125" style="167" customWidth="1"/>
    <col min="2" max="2" width="26" style="167" customWidth="1"/>
    <col min="3" max="3" width="9.140625" style="167"/>
    <col min="14" max="14" width="10.85546875" bestFit="1" customWidth="1"/>
    <col min="17" max="17" width="10.7109375" hidden="1" customWidth="1"/>
    <col min="18" max="18" width="18.7109375" hidden="1" customWidth="1"/>
    <col min="19" max="55" width="0" hidden="1" customWidth="1"/>
  </cols>
  <sheetData>
    <row r="1" spans="1:58">
      <c r="A1" s="146"/>
      <c r="B1" s="146"/>
      <c r="C1" s="146"/>
      <c r="D1" s="4"/>
      <c r="E1" s="4"/>
      <c r="F1" s="4"/>
      <c r="G1" s="4"/>
      <c r="H1" s="4"/>
      <c r="I1" s="4"/>
      <c r="J1" s="4"/>
      <c r="K1" s="4"/>
      <c r="L1" s="6" t="s">
        <v>189</v>
      </c>
      <c r="M1" s="4"/>
      <c r="N1" s="130"/>
      <c r="O1" s="130"/>
      <c r="P1" s="130"/>
      <c r="BD1" s="55"/>
      <c r="BE1" s="55"/>
      <c r="BF1" s="55"/>
    </row>
    <row r="2" spans="1:58">
      <c r="A2" s="146"/>
      <c r="B2" s="146"/>
      <c r="C2" s="146"/>
      <c r="D2" s="4"/>
      <c r="E2" s="4"/>
      <c r="F2" s="4"/>
      <c r="G2" s="4"/>
      <c r="H2" s="4"/>
      <c r="I2" s="4"/>
      <c r="J2" s="4"/>
      <c r="K2" s="4"/>
      <c r="L2" s="5" t="s">
        <v>248</v>
      </c>
      <c r="M2" s="4"/>
      <c r="N2" s="131"/>
      <c r="O2" s="131"/>
      <c r="P2" s="131"/>
      <c r="BD2" s="55"/>
      <c r="BE2" s="55"/>
      <c r="BF2" s="55"/>
    </row>
    <row r="3" spans="1:58">
      <c r="A3" s="146"/>
      <c r="B3" s="146"/>
      <c r="C3" s="146"/>
      <c r="D3" s="4"/>
      <c r="E3" s="4"/>
      <c r="F3" s="4"/>
      <c r="G3" s="4"/>
      <c r="H3" s="4"/>
      <c r="I3" s="4"/>
      <c r="J3" s="4"/>
      <c r="K3" s="4"/>
      <c r="L3" s="5" t="s">
        <v>0</v>
      </c>
      <c r="M3" s="4"/>
      <c r="N3" s="131"/>
      <c r="O3" s="131"/>
      <c r="P3" s="131"/>
      <c r="BD3" s="55"/>
      <c r="BE3" s="55"/>
      <c r="BF3" s="55"/>
    </row>
    <row r="4" spans="1:58">
      <c r="A4" s="146"/>
      <c r="B4" s="146"/>
      <c r="C4" s="146"/>
      <c r="D4" s="4"/>
      <c r="E4" s="4"/>
      <c r="F4" s="4"/>
      <c r="G4" s="4"/>
      <c r="H4" s="4"/>
      <c r="I4" s="4"/>
      <c r="J4" s="4"/>
      <c r="K4" s="4"/>
      <c r="L4" s="5" t="s">
        <v>1</v>
      </c>
      <c r="M4" s="4"/>
      <c r="N4" s="132"/>
      <c r="O4" s="132"/>
      <c r="P4" s="132"/>
      <c r="BD4" s="55"/>
      <c r="BE4" s="55"/>
      <c r="BF4" s="55"/>
    </row>
    <row r="5" spans="1:58">
      <c r="A5" s="146"/>
      <c r="B5" s="146"/>
      <c r="C5" s="146"/>
      <c r="D5" s="4"/>
      <c r="E5" s="4"/>
      <c r="F5" s="4"/>
      <c r="G5" s="4"/>
      <c r="H5" s="4"/>
      <c r="I5" s="4"/>
      <c r="J5" s="4"/>
      <c r="K5" s="4"/>
      <c r="L5" s="4"/>
      <c r="M5" s="133"/>
      <c r="N5" s="133"/>
      <c r="O5" s="133"/>
      <c r="P5" s="133"/>
      <c r="BD5" s="55"/>
      <c r="BE5" s="55"/>
      <c r="BF5" s="55"/>
    </row>
    <row r="6" spans="1:58">
      <c r="A6" s="350" t="s">
        <v>250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  <c r="BD6" s="55"/>
      <c r="BE6" s="55"/>
      <c r="BF6" s="55"/>
    </row>
    <row r="7" spans="1:58" ht="15.75" thickBot="1">
      <c r="A7" s="351" t="s">
        <v>150</v>
      </c>
      <c r="B7" s="351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BD7" s="55"/>
      <c r="BE7" s="55"/>
      <c r="BF7" s="55"/>
    </row>
    <row r="8" spans="1:58" ht="15" customHeight="1">
      <c r="A8" s="352" t="s">
        <v>47</v>
      </c>
      <c r="B8" s="352" t="s">
        <v>48</v>
      </c>
      <c r="C8" s="352" t="s">
        <v>49</v>
      </c>
      <c r="D8" s="355" t="s">
        <v>251</v>
      </c>
      <c r="E8" s="347" t="s">
        <v>50</v>
      </c>
      <c r="F8" s="347" t="s">
        <v>51</v>
      </c>
      <c r="G8" s="347" t="s">
        <v>52</v>
      </c>
      <c r="H8" s="347" t="s">
        <v>53</v>
      </c>
      <c r="I8" s="347" t="s">
        <v>54</v>
      </c>
      <c r="J8" s="347" t="s">
        <v>55</v>
      </c>
      <c r="K8" s="347" t="s">
        <v>56</v>
      </c>
      <c r="L8" s="347" t="s">
        <v>57</v>
      </c>
      <c r="M8" s="347" t="s">
        <v>58</v>
      </c>
      <c r="N8" s="347" t="s">
        <v>59</v>
      </c>
      <c r="O8" s="347" t="s">
        <v>60</v>
      </c>
      <c r="P8" s="347" t="s">
        <v>61</v>
      </c>
      <c r="BD8" s="55"/>
      <c r="BE8" s="55"/>
      <c r="BF8" s="55"/>
    </row>
    <row r="9" spans="1:58">
      <c r="A9" s="353"/>
      <c r="B9" s="353"/>
      <c r="C9" s="353"/>
      <c r="D9" s="356"/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348"/>
      <c r="P9" s="348"/>
      <c r="BD9" s="55"/>
      <c r="BE9" s="55"/>
      <c r="BF9" s="55"/>
    </row>
    <row r="10" spans="1:58" ht="15.75" thickBot="1">
      <c r="A10" s="354"/>
      <c r="B10" s="354"/>
      <c r="C10" s="354"/>
      <c r="D10" s="357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BD10" s="55"/>
      <c r="BE10" s="55"/>
      <c r="BF10" s="55"/>
    </row>
    <row r="11" spans="1:58" ht="15.75" thickBot="1">
      <c r="A11" s="147">
        <v>1</v>
      </c>
      <c r="B11" s="148">
        <v>2</v>
      </c>
      <c r="C11" s="149">
        <v>3</v>
      </c>
      <c r="D11" s="134">
        <v>4</v>
      </c>
      <c r="E11" s="135">
        <v>5</v>
      </c>
      <c r="F11" s="136">
        <v>6</v>
      </c>
      <c r="G11" s="135">
        <v>7</v>
      </c>
      <c r="H11" s="136">
        <v>8</v>
      </c>
      <c r="I11" s="135">
        <v>9</v>
      </c>
      <c r="J11" s="136">
        <v>10</v>
      </c>
      <c r="K11" s="135">
        <v>11</v>
      </c>
      <c r="L11" s="136">
        <v>12</v>
      </c>
      <c r="M11" s="135">
        <v>13</v>
      </c>
      <c r="N11" s="136">
        <v>14</v>
      </c>
      <c r="O11" s="135">
        <v>15</v>
      </c>
      <c r="P11" s="135">
        <v>16</v>
      </c>
      <c r="BD11" s="55"/>
      <c r="BE11" s="55"/>
      <c r="BF11" s="55"/>
    </row>
    <row r="12" spans="1:58">
      <c r="A12" s="150" t="s">
        <v>62</v>
      </c>
      <c r="B12" s="151" t="s">
        <v>63</v>
      </c>
      <c r="C12" s="152"/>
      <c r="D12" s="137">
        <f>SUM(D13:D14)</f>
        <v>16600</v>
      </c>
      <c r="E12" s="137">
        <f t="shared" ref="E12" si="0">SUM(E13:E14)</f>
        <v>0</v>
      </c>
      <c r="F12" s="137">
        <f t="shared" ref="F12:P12" si="1">SUM(F13:F14)</f>
        <v>923</v>
      </c>
      <c r="G12" s="137">
        <f t="shared" si="1"/>
        <v>0</v>
      </c>
      <c r="H12" s="137">
        <f t="shared" si="1"/>
        <v>0</v>
      </c>
      <c r="I12" s="260">
        <f t="shared" si="1"/>
        <v>2650</v>
      </c>
      <c r="J12" s="137">
        <f t="shared" si="1"/>
        <v>6050</v>
      </c>
      <c r="K12" s="260">
        <f t="shared" si="1"/>
        <v>0</v>
      </c>
      <c r="L12" s="137">
        <f t="shared" si="1"/>
        <v>2650</v>
      </c>
      <c r="M12" s="260">
        <f t="shared" si="1"/>
        <v>0</v>
      </c>
      <c r="N12" s="137">
        <f t="shared" si="1"/>
        <v>0</v>
      </c>
      <c r="O12" s="260">
        <f t="shared" si="1"/>
        <v>4327</v>
      </c>
      <c r="P12" s="137">
        <f t="shared" si="1"/>
        <v>0</v>
      </c>
      <c r="Q12" s="117">
        <f>SUM(E12:P12)</f>
        <v>16600</v>
      </c>
      <c r="R12" s="117">
        <f>D12-Q12</f>
        <v>0</v>
      </c>
      <c r="BD12" s="55"/>
      <c r="BE12" s="55"/>
      <c r="BF12" s="55"/>
    </row>
    <row r="13" spans="1:58" s="176" customFormat="1" hidden="1">
      <c r="A13" s="181"/>
      <c r="B13" s="182" t="s">
        <v>190</v>
      </c>
      <c r="C13" s="183" t="s">
        <v>143</v>
      </c>
      <c r="D13" s="121"/>
      <c r="E13" s="121"/>
      <c r="F13" s="122"/>
      <c r="G13" s="121"/>
      <c r="H13" s="121"/>
      <c r="I13" s="122"/>
      <c r="J13" s="121"/>
      <c r="K13" s="122"/>
      <c r="L13" s="121"/>
      <c r="M13" s="122"/>
      <c r="N13" s="121"/>
      <c r="O13" s="122"/>
      <c r="P13" s="121"/>
      <c r="Q13" s="175">
        <f t="shared" ref="Q13:Q99" si="2">SUM(E13:P13)</f>
        <v>0</v>
      </c>
      <c r="R13" s="117">
        <f t="shared" ref="R13:R76" si="3">D13-Q13</f>
        <v>0</v>
      </c>
      <c r="BD13" s="55"/>
      <c r="BE13" s="55"/>
      <c r="BF13" s="55"/>
    </row>
    <row r="14" spans="1:58" s="176" customFormat="1">
      <c r="A14" s="184"/>
      <c r="B14" s="185" t="s">
        <v>64</v>
      </c>
      <c r="C14" s="186" t="s">
        <v>65</v>
      </c>
      <c r="D14" s="187">
        <v>16600</v>
      </c>
      <c r="E14" s="188"/>
      <c r="F14" s="189">
        <v>923</v>
      </c>
      <c r="G14" s="188"/>
      <c r="H14" s="188"/>
      <c r="I14" s="189">
        <v>2650</v>
      </c>
      <c r="J14" s="188">
        <v>6050</v>
      </c>
      <c r="K14" s="189"/>
      <c r="L14" s="188">
        <v>2650</v>
      </c>
      <c r="M14" s="189"/>
      <c r="N14" s="188"/>
      <c r="O14" s="189">
        <v>4327</v>
      </c>
      <c r="P14" s="188"/>
      <c r="Q14" s="175">
        <f t="shared" si="2"/>
        <v>16600</v>
      </c>
      <c r="R14" s="117">
        <f t="shared" si="3"/>
        <v>0</v>
      </c>
      <c r="BD14" s="55"/>
      <c r="BE14" s="55"/>
      <c r="BF14" s="55"/>
    </row>
    <row r="15" spans="1:58">
      <c r="A15" s="153" t="s">
        <v>66</v>
      </c>
      <c r="B15" s="154" t="s">
        <v>67</v>
      </c>
      <c r="C15" s="155"/>
      <c r="D15" s="74">
        <f>SUM(D16:D18)</f>
        <v>420736</v>
      </c>
      <c r="E15" s="74">
        <f t="shared" ref="E15:P15" si="4">SUM(E16:E18)</f>
        <v>17125</v>
      </c>
      <c r="F15" s="74">
        <f t="shared" si="4"/>
        <v>18499</v>
      </c>
      <c r="G15" s="74">
        <f t="shared" si="4"/>
        <v>17468</v>
      </c>
      <c r="H15" s="74">
        <f t="shared" si="4"/>
        <v>30340</v>
      </c>
      <c r="I15" s="74">
        <f t="shared" si="4"/>
        <v>20950</v>
      </c>
      <c r="J15" s="74">
        <f t="shared" si="4"/>
        <v>20950</v>
      </c>
      <c r="K15" s="74">
        <f t="shared" si="4"/>
        <v>34200</v>
      </c>
      <c r="L15" s="74">
        <f t="shared" si="4"/>
        <v>20950</v>
      </c>
      <c r="M15" s="74">
        <f t="shared" si="4"/>
        <v>117686</v>
      </c>
      <c r="N15" s="74">
        <f t="shared" si="4"/>
        <v>37200</v>
      </c>
      <c r="O15" s="74">
        <f t="shared" si="4"/>
        <v>30950</v>
      </c>
      <c r="P15" s="74">
        <f t="shared" si="4"/>
        <v>54418</v>
      </c>
      <c r="Q15" s="117">
        <f t="shared" si="2"/>
        <v>420736</v>
      </c>
      <c r="R15" s="117">
        <f t="shared" si="3"/>
        <v>0</v>
      </c>
      <c r="BD15" s="55"/>
      <c r="BE15" s="55"/>
      <c r="BF15" s="55"/>
    </row>
    <row r="16" spans="1:58" s="176" customFormat="1">
      <c r="A16" s="190"/>
      <c r="B16" s="191" t="s">
        <v>151</v>
      </c>
      <c r="C16" s="192" t="s">
        <v>152</v>
      </c>
      <c r="D16" s="86">
        <v>3000</v>
      </c>
      <c r="E16" s="86"/>
      <c r="F16" s="179"/>
      <c r="G16" s="86"/>
      <c r="H16" s="86"/>
      <c r="I16" s="179"/>
      <c r="J16" s="86"/>
      <c r="K16" s="179"/>
      <c r="L16" s="86"/>
      <c r="M16" s="179"/>
      <c r="N16" s="86">
        <v>3000</v>
      </c>
      <c r="O16" s="179"/>
      <c r="P16" s="86"/>
      <c r="Q16" s="175">
        <f t="shared" si="2"/>
        <v>3000</v>
      </c>
      <c r="R16" s="117">
        <f t="shared" si="3"/>
        <v>0</v>
      </c>
      <c r="BD16" s="55"/>
      <c r="BE16" s="55"/>
      <c r="BF16" s="55"/>
    </row>
    <row r="17" spans="1:58" s="176" customFormat="1">
      <c r="A17" s="190"/>
      <c r="B17" s="191" t="s">
        <v>153</v>
      </c>
      <c r="C17" s="192" t="s">
        <v>154</v>
      </c>
      <c r="D17" s="86">
        <v>53000</v>
      </c>
      <c r="E17" s="86"/>
      <c r="F17" s="179"/>
      <c r="G17" s="86"/>
      <c r="H17" s="86">
        <v>11754</v>
      </c>
      <c r="I17" s="179"/>
      <c r="J17" s="86"/>
      <c r="K17" s="179">
        <v>13250</v>
      </c>
      <c r="L17" s="86"/>
      <c r="M17" s="179"/>
      <c r="N17" s="86">
        <v>13250</v>
      </c>
      <c r="O17" s="179"/>
      <c r="P17" s="86">
        <v>14746</v>
      </c>
      <c r="Q17" s="175">
        <f t="shared" si="2"/>
        <v>53000</v>
      </c>
      <c r="R17" s="117">
        <f t="shared" si="3"/>
        <v>0</v>
      </c>
      <c r="BD17" s="55"/>
      <c r="BE17" s="55"/>
      <c r="BF17" s="55"/>
    </row>
    <row r="18" spans="1:58" s="176" customFormat="1">
      <c r="A18" s="193"/>
      <c r="B18" s="194" t="s">
        <v>64</v>
      </c>
      <c r="C18" s="186" t="s">
        <v>68</v>
      </c>
      <c r="D18" s="187">
        <v>364736</v>
      </c>
      <c r="E18" s="187">
        <v>17125</v>
      </c>
      <c r="F18" s="195">
        <v>18499</v>
      </c>
      <c r="G18" s="187">
        <v>17468</v>
      </c>
      <c r="H18" s="187">
        <v>18586</v>
      </c>
      <c r="I18" s="195">
        <v>20950</v>
      </c>
      <c r="J18" s="187">
        <v>20950</v>
      </c>
      <c r="K18" s="195">
        <v>20950</v>
      </c>
      <c r="L18" s="187">
        <v>20950</v>
      </c>
      <c r="M18" s="195">
        <v>117686</v>
      </c>
      <c r="N18" s="187">
        <v>20950</v>
      </c>
      <c r="O18" s="195">
        <v>30950</v>
      </c>
      <c r="P18" s="187">
        <v>39672</v>
      </c>
      <c r="Q18" s="175">
        <f t="shared" si="2"/>
        <v>364736</v>
      </c>
      <c r="R18" s="117">
        <f t="shared" si="3"/>
        <v>0</v>
      </c>
      <c r="BD18" s="55"/>
      <c r="BE18" s="55"/>
      <c r="BF18" s="55"/>
    </row>
    <row r="19" spans="1:58">
      <c r="A19" s="157">
        <v>600</v>
      </c>
      <c r="B19" s="154" t="s">
        <v>72</v>
      </c>
      <c r="C19" s="155"/>
      <c r="D19" s="74">
        <f>SUM(D20+D23)</f>
        <v>4430063</v>
      </c>
      <c r="E19" s="74">
        <f t="shared" ref="E19" si="5">SUM(E20+E23)</f>
        <v>390629</v>
      </c>
      <c r="F19" s="75">
        <f t="shared" ref="F19:P19" si="6">SUM(F20+F23)</f>
        <v>284125</v>
      </c>
      <c r="G19" s="74">
        <f t="shared" si="6"/>
        <v>486101</v>
      </c>
      <c r="H19" s="74">
        <f t="shared" si="6"/>
        <v>651940</v>
      </c>
      <c r="I19" s="75">
        <f t="shared" si="6"/>
        <v>327158</v>
      </c>
      <c r="J19" s="74">
        <f t="shared" si="6"/>
        <v>327158</v>
      </c>
      <c r="K19" s="75">
        <f t="shared" si="6"/>
        <v>327158</v>
      </c>
      <c r="L19" s="74">
        <f t="shared" si="6"/>
        <v>327158</v>
      </c>
      <c r="M19" s="75">
        <f t="shared" si="6"/>
        <v>327158</v>
      </c>
      <c r="N19" s="74">
        <f t="shared" si="6"/>
        <v>327158</v>
      </c>
      <c r="O19" s="75">
        <f t="shared" si="6"/>
        <v>327158</v>
      </c>
      <c r="P19" s="74">
        <f t="shared" si="6"/>
        <v>327162</v>
      </c>
      <c r="Q19" s="117">
        <f t="shared" si="2"/>
        <v>4430063</v>
      </c>
      <c r="R19" s="117">
        <f t="shared" si="3"/>
        <v>0</v>
      </c>
      <c r="BD19" s="55"/>
      <c r="BE19" s="55"/>
      <c r="BF19" s="55"/>
    </row>
    <row r="20" spans="1:58">
      <c r="A20" s="158"/>
      <c r="B20" s="156" t="s">
        <v>155</v>
      </c>
      <c r="C20" s="159">
        <v>60014</v>
      </c>
      <c r="D20" s="138">
        <f>SUM(D21:D22)</f>
        <v>3526763</v>
      </c>
      <c r="E20" s="138">
        <f t="shared" ref="E20:P20" si="7">SUM(E21:E22)</f>
        <v>361259</v>
      </c>
      <c r="F20" s="138">
        <f t="shared" si="7"/>
        <v>223319</v>
      </c>
      <c r="G20" s="138">
        <f t="shared" si="7"/>
        <v>432713</v>
      </c>
      <c r="H20" s="138">
        <f t="shared" si="7"/>
        <v>568491</v>
      </c>
      <c r="I20" s="138">
        <f t="shared" si="7"/>
        <v>242622</v>
      </c>
      <c r="J20" s="138">
        <f t="shared" si="7"/>
        <v>242622</v>
      </c>
      <c r="K20" s="138">
        <f t="shared" si="7"/>
        <v>242622</v>
      </c>
      <c r="L20" s="138">
        <f t="shared" si="7"/>
        <v>242622</v>
      </c>
      <c r="M20" s="138">
        <f t="shared" si="7"/>
        <v>242622</v>
      </c>
      <c r="N20" s="138">
        <f t="shared" si="7"/>
        <v>242622</v>
      </c>
      <c r="O20" s="138">
        <f t="shared" si="7"/>
        <v>242622</v>
      </c>
      <c r="P20" s="138">
        <f t="shared" si="7"/>
        <v>242627</v>
      </c>
      <c r="Q20" s="117">
        <f t="shared" si="2"/>
        <v>3526763</v>
      </c>
      <c r="R20" s="117">
        <f t="shared" si="3"/>
        <v>0</v>
      </c>
      <c r="BD20" s="55"/>
      <c r="BE20" s="55"/>
      <c r="BF20" s="55"/>
    </row>
    <row r="21" spans="1:58" s="223" customFormat="1">
      <c r="A21" s="158"/>
      <c r="B21" s="275" t="s">
        <v>192</v>
      </c>
      <c r="C21" s="159"/>
      <c r="D21" s="138">
        <v>3329915</v>
      </c>
      <c r="E21" s="138">
        <v>336259</v>
      </c>
      <c r="F21" s="276">
        <v>223319</v>
      </c>
      <c r="G21" s="138">
        <v>430681</v>
      </c>
      <c r="H21" s="138">
        <v>398675</v>
      </c>
      <c r="I21" s="276">
        <v>242622</v>
      </c>
      <c r="J21" s="138">
        <v>242622</v>
      </c>
      <c r="K21" s="276">
        <v>242622</v>
      </c>
      <c r="L21" s="138">
        <v>242622</v>
      </c>
      <c r="M21" s="276">
        <v>242622</v>
      </c>
      <c r="N21" s="138">
        <v>242622</v>
      </c>
      <c r="O21" s="276">
        <v>242622</v>
      </c>
      <c r="P21" s="138">
        <v>242627</v>
      </c>
      <c r="Q21" s="173">
        <f t="shared" si="2"/>
        <v>3329915</v>
      </c>
      <c r="R21" s="117">
        <f t="shared" si="3"/>
        <v>0</v>
      </c>
      <c r="BD21" s="412"/>
      <c r="BE21" s="412"/>
      <c r="BF21" s="412"/>
    </row>
    <row r="22" spans="1:58" s="176" customFormat="1">
      <c r="A22" s="196"/>
      <c r="B22" s="197" t="s">
        <v>191</v>
      </c>
      <c r="C22" s="198"/>
      <c r="D22" s="187">
        <v>196848</v>
      </c>
      <c r="E22" s="187">
        <v>25000</v>
      </c>
      <c r="F22" s="195"/>
      <c r="G22" s="187">
        <v>2032</v>
      </c>
      <c r="H22" s="187">
        <v>169816</v>
      </c>
      <c r="I22" s="195"/>
      <c r="J22" s="187"/>
      <c r="K22" s="195"/>
      <c r="L22" s="187"/>
      <c r="M22" s="195"/>
      <c r="N22" s="187"/>
      <c r="O22" s="195"/>
      <c r="P22" s="187"/>
      <c r="Q22" s="175">
        <f t="shared" si="2"/>
        <v>196848</v>
      </c>
      <c r="R22" s="117">
        <f t="shared" si="3"/>
        <v>0</v>
      </c>
      <c r="BD22" s="55"/>
      <c r="BE22" s="55"/>
      <c r="BF22" s="55"/>
    </row>
    <row r="23" spans="1:58">
      <c r="A23" s="158"/>
      <c r="B23" s="156" t="s">
        <v>64</v>
      </c>
      <c r="C23" s="159">
        <v>60095</v>
      </c>
      <c r="D23" s="87">
        <v>903300</v>
      </c>
      <c r="E23" s="78">
        <v>29370</v>
      </c>
      <c r="F23" s="79">
        <v>60806</v>
      </c>
      <c r="G23" s="78">
        <v>53388</v>
      </c>
      <c r="H23" s="78">
        <v>83449</v>
      </c>
      <c r="I23" s="79">
        <v>84536</v>
      </c>
      <c r="J23" s="78">
        <v>84536</v>
      </c>
      <c r="K23" s="79">
        <v>84536</v>
      </c>
      <c r="L23" s="78">
        <v>84536</v>
      </c>
      <c r="M23" s="79">
        <v>84536</v>
      </c>
      <c r="N23" s="78">
        <v>84536</v>
      </c>
      <c r="O23" s="79">
        <v>84536</v>
      </c>
      <c r="P23" s="78">
        <v>84535</v>
      </c>
      <c r="Q23" s="117">
        <f t="shared" si="2"/>
        <v>903300</v>
      </c>
      <c r="R23" s="117">
        <f t="shared" si="3"/>
        <v>0</v>
      </c>
      <c r="BD23" s="55"/>
      <c r="BE23" s="55"/>
      <c r="BF23" s="55"/>
    </row>
    <row r="24" spans="1:58">
      <c r="A24" s="157">
        <v>630</v>
      </c>
      <c r="B24" s="154" t="s">
        <v>156</v>
      </c>
      <c r="C24" s="155"/>
      <c r="D24" s="74">
        <f t="shared" ref="D24:P24" si="8">SUM(D25:D25)</f>
        <v>10000</v>
      </c>
      <c r="E24" s="74">
        <f t="shared" si="8"/>
        <v>0</v>
      </c>
      <c r="F24" s="74">
        <f t="shared" si="8"/>
        <v>0</v>
      </c>
      <c r="G24" s="74">
        <f t="shared" si="8"/>
        <v>0</v>
      </c>
      <c r="H24" s="74">
        <f t="shared" si="8"/>
        <v>0</v>
      </c>
      <c r="I24" s="75">
        <f t="shared" si="8"/>
        <v>0</v>
      </c>
      <c r="J24" s="74">
        <f t="shared" si="8"/>
        <v>0</v>
      </c>
      <c r="K24" s="75">
        <f t="shared" si="8"/>
        <v>0</v>
      </c>
      <c r="L24" s="74">
        <f t="shared" si="8"/>
        <v>8000</v>
      </c>
      <c r="M24" s="75">
        <f t="shared" si="8"/>
        <v>2000</v>
      </c>
      <c r="N24" s="74">
        <f t="shared" si="8"/>
        <v>0</v>
      </c>
      <c r="O24" s="75">
        <f t="shared" si="8"/>
        <v>0</v>
      </c>
      <c r="P24" s="74">
        <f t="shared" si="8"/>
        <v>0</v>
      </c>
      <c r="Q24" s="117">
        <f t="shared" si="2"/>
        <v>10000</v>
      </c>
      <c r="R24" s="117">
        <f t="shared" si="3"/>
        <v>0</v>
      </c>
      <c r="BD24" s="55"/>
      <c r="BE24" s="55"/>
      <c r="BF24" s="55"/>
    </row>
    <row r="25" spans="1:58" s="176" customFormat="1">
      <c r="A25" s="193"/>
      <c r="B25" s="194" t="s">
        <v>64</v>
      </c>
      <c r="C25" s="198">
        <v>63095</v>
      </c>
      <c r="D25" s="92">
        <v>10000</v>
      </c>
      <c r="E25" s="92"/>
      <c r="F25" s="179"/>
      <c r="G25" s="92"/>
      <c r="H25" s="92"/>
      <c r="I25" s="199"/>
      <c r="J25" s="92"/>
      <c r="K25" s="199"/>
      <c r="L25" s="92">
        <v>8000</v>
      </c>
      <c r="M25" s="199">
        <v>2000</v>
      </c>
      <c r="N25" s="92"/>
      <c r="O25" s="199"/>
      <c r="P25" s="92"/>
      <c r="Q25" s="175">
        <f t="shared" si="2"/>
        <v>10000</v>
      </c>
      <c r="R25" s="117">
        <f t="shared" si="3"/>
        <v>0</v>
      </c>
      <c r="BD25" s="55"/>
      <c r="BE25" s="55"/>
      <c r="BF25" s="55"/>
    </row>
    <row r="26" spans="1:58">
      <c r="A26" s="157">
        <v>700</v>
      </c>
      <c r="B26" s="154" t="s">
        <v>74</v>
      </c>
      <c r="C26" s="155"/>
      <c r="D26" s="74">
        <f>SUM(D27:D28)</f>
        <v>137319</v>
      </c>
      <c r="E26" s="74">
        <f t="shared" ref="E26:P26" si="9">SUM(E27:E28)</f>
        <v>15045</v>
      </c>
      <c r="F26" s="74">
        <f t="shared" si="9"/>
        <v>26873</v>
      </c>
      <c r="G26" s="74">
        <f t="shared" si="9"/>
        <v>13362</v>
      </c>
      <c r="H26" s="74">
        <f t="shared" si="9"/>
        <v>7800</v>
      </c>
      <c r="I26" s="74">
        <f t="shared" si="9"/>
        <v>6589</v>
      </c>
      <c r="J26" s="74">
        <f t="shared" si="9"/>
        <v>12829</v>
      </c>
      <c r="K26" s="74">
        <f t="shared" si="9"/>
        <v>6329</v>
      </c>
      <c r="L26" s="74">
        <f t="shared" si="9"/>
        <v>6129</v>
      </c>
      <c r="M26" s="74">
        <f t="shared" si="9"/>
        <v>14329</v>
      </c>
      <c r="N26" s="74">
        <f t="shared" si="9"/>
        <v>16029</v>
      </c>
      <c r="O26" s="74">
        <f t="shared" si="9"/>
        <v>7680</v>
      </c>
      <c r="P26" s="74">
        <f t="shared" si="9"/>
        <v>4325</v>
      </c>
      <c r="Q26" s="117">
        <f t="shared" si="2"/>
        <v>137319</v>
      </c>
      <c r="R26" s="117">
        <f t="shared" si="3"/>
        <v>0</v>
      </c>
      <c r="BD26" s="55"/>
      <c r="BE26" s="55"/>
      <c r="BF26" s="55"/>
    </row>
    <row r="27" spans="1:58" s="176" customFormat="1">
      <c r="A27" s="193"/>
      <c r="B27" s="197" t="s">
        <v>149</v>
      </c>
      <c r="C27" s="198">
        <v>70005</v>
      </c>
      <c r="D27" s="284">
        <v>102319</v>
      </c>
      <c r="E27" s="285">
        <v>6600</v>
      </c>
      <c r="F27" s="286">
        <v>25353</v>
      </c>
      <c r="G27" s="285">
        <v>13122</v>
      </c>
      <c r="H27" s="286">
        <v>6600</v>
      </c>
      <c r="I27" s="285">
        <v>5929</v>
      </c>
      <c r="J27" s="286">
        <v>6329</v>
      </c>
      <c r="K27" s="285">
        <v>4829</v>
      </c>
      <c r="L27" s="286">
        <v>4829</v>
      </c>
      <c r="M27" s="285">
        <v>12329</v>
      </c>
      <c r="N27" s="286">
        <v>7029</v>
      </c>
      <c r="O27" s="285">
        <v>5045</v>
      </c>
      <c r="P27" s="285">
        <v>4325</v>
      </c>
      <c r="Q27" s="175">
        <f t="shared" si="2"/>
        <v>102319</v>
      </c>
      <c r="R27" s="117">
        <f t="shared" si="3"/>
        <v>0</v>
      </c>
      <c r="BD27" s="55"/>
      <c r="BE27" s="55"/>
      <c r="BF27" s="55"/>
    </row>
    <row r="28" spans="1:58" s="178" customFormat="1">
      <c r="A28" s="193"/>
      <c r="B28" s="197" t="s">
        <v>148</v>
      </c>
      <c r="C28" s="198">
        <v>70005</v>
      </c>
      <c r="D28" s="187">
        <v>35000</v>
      </c>
      <c r="E28" s="187">
        <v>8445</v>
      </c>
      <c r="F28" s="195">
        <v>1520</v>
      </c>
      <c r="G28" s="187">
        <v>240</v>
      </c>
      <c r="H28" s="187">
        <v>1200</v>
      </c>
      <c r="I28" s="195">
        <v>660</v>
      </c>
      <c r="J28" s="187">
        <v>6500</v>
      </c>
      <c r="K28" s="195">
        <v>1500</v>
      </c>
      <c r="L28" s="187">
        <v>1300</v>
      </c>
      <c r="M28" s="195">
        <v>2000</v>
      </c>
      <c r="N28" s="187">
        <v>9000</v>
      </c>
      <c r="O28" s="195">
        <v>2635</v>
      </c>
      <c r="P28" s="187">
        <v>0</v>
      </c>
      <c r="Q28" s="177">
        <f t="shared" si="2"/>
        <v>35000</v>
      </c>
      <c r="R28" s="117">
        <f t="shared" si="3"/>
        <v>0</v>
      </c>
      <c r="BD28" s="412"/>
      <c r="BE28" s="412"/>
      <c r="BF28" s="412"/>
    </row>
    <row r="29" spans="1:58">
      <c r="A29" s="157">
        <v>710</v>
      </c>
      <c r="B29" s="154" t="s">
        <v>78</v>
      </c>
      <c r="C29" s="155"/>
      <c r="D29" s="74">
        <f>SUM(D30:D33)</f>
        <v>580952</v>
      </c>
      <c r="E29" s="74">
        <f t="shared" ref="E29:P29" si="10">SUM(E30:E33)</f>
        <v>15629</v>
      </c>
      <c r="F29" s="74">
        <f t="shared" si="10"/>
        <v>24832</v>
      </c>
      <c r="G29" s="74">
        <f t="shared" si="10"/>
        <v>38149</v>
      </c>
      <c r="H29" s="74">
        <f t="shared" si="10"/>
        <v>45874</v>
      </c>
      <c r="I29" s="74">
        <f t="shared" si="10"/>
        <v>27400</v>
      </c>
      <c r="J29" s="74">
        <f t="shared" si="10"/>
        <v>38400</v>
      </c>
      <c r="K29" s="74">
        <f t="shared" si="10"/>
        <v>37770</v>
      </c>
      <c r="L29" s="74">
        <f t="shared" si="10"/>
        <v>52840</v>
      </c>
      <c r="M29" s="74">
        <f t="shared" si="10"/>
        <v>28814</v>
      </c>
      <c r="N29" s="74">
        <f t="shared" si="10"/>
        <v>107656</v>
      </c>
      <c r="O29" s="74">
        <f t="shared" si="10"/>
        <v>55048</v>
      </c>
      <c r="P29" s="74">
        <f t="shared" si="10"/>
        <v>108540</v>
      </c>
      <c r="Q29" s="74">
        <f>SUM(E29:P29)</f>
        <v>580952</v>
      </c>
      <c r="R29" s="117">
        <f t="shared" si="3"/>
        <v>0</v>
      </c>
      <c r="BD29" s="55"/>
      <c r="BE29" s="55"/>
      <c r="BF29" s="55"/>
    </row>
    <row r="30" spans="1:58" s="4" customFormat="1">
      <c r="A30" s="281"/>
      <c r="B30" s="201" t="s">
        <v>78</v>
      </c>
      <c r="C30" s="202">
        <v>71012</v>
      </c>
      <c r="D30" s="282">
        <v>79000</v>
      </c>
      <c r="E30" s="282"/>
      <c r="F30" s="283"/>
      <c r="G30" s="282"/>
      <c r="H30" s="282"/>
      <c r="I30" s="283"/>
      <c r="J30" s="282"/>
      <c r="K30" s="283"/>
      <c r="L30" s="282"/>
      <c r="M30" s="283"/>
      <c r="N30" s="282"/>
      <c r="O30" s="283"/>
      <c r="P30" s="282">
        <v>79000</v>
      </c>
      <c r="Q30" s="280">
        <f>SUM(E30:P30)</f>
        <v>79000</v>
      </c>
      <c r="R30" s="117">
        <f t="shared" si="3"/>
        <v>0</v>
      </c>
      <c r="BD30" s="55"/>
      <c r="BE30" s="55"/>
      <c r="BF30" s="55"/>
    </row>
    <row r="31" spans="1:58" s="176" customFormat="1">
      <c r="A31" s="193"/>
      <c r="B31" s="194" t="s">
        <v>79</v>
      </c>
      <c r="C31" s="198">
        <v>71015</v>
      </c>
      <c r="D31" s="86">
        <v>334192</v>
      </c>
      <c r="E31" s="86">
        <v>15629</v>
      </c>
      <c r="F31" s="179">
        <v>24832</v>
      </c>
      <c r="G31" s="86">
        <v>38149</v>
      </c>
      <c r="H31" s="86">
        <v>32548</v>
      </c>
      <c r="I31" s="179">
        <v>27400</v>
      </c>
      <c r="J31" s="86">
        <v>27400</v>
      </c>
      <c r="K31" s="179">
        <v>27400</v>
      </c>
      <c r="L31" s="86">
        <v>27700</v>
      </c>
      <c r="M31" s="179">
        <v>27824</v>
      </c>
      <c r="N31" s="86">
        <v>28000</v>
      </c>
      <c r="O31" s="179">
        <v>28000</v>
      </c>
      <c r="P31" s="86">
        <v>29310</v>
      </c>
      <c r="Q31" s="175">
        <f t="shared" si="2"/>
        <v>334192</v>
      </c>
      <c r="R31" s="117">
        <f t="shared" si="3"/>
        <v>0</v>
      </c>
      <c r="BD31" s="55"/>
      <c r="BE31" s="55"/>
      <c r="BF31" s="55"/>
    </row>
    <row r="32" spans="1:58" s="176" customFormat="1">
      <c r="A32" s="193"/>
      <c r="B32" s="194" t="s">
        <v>80</v>
      </c>
      <c r="C32" s="198">
        <v>71020</v>
      </c>
      <c r="D32" s="92">
        <v>45000</v>
      </c>
      <c r="E32" s="92"/>
      <c r="F32" s="199"/>
      <c r="G32" s="92"/>
      <c r="H32" s="92"/>
      <c r="I32" s="199"/>
      <c r="J32" s="92">
        <v>10000</v>
      </c>
      <c r="K32" s="199">
        <v>10000</v>
      </c>
      <c r="L32" s="92">
        <v>25000</v>
      </c>
      <c r="M32" s="199"/>
      <c r="N32" s="92"/>
      <c r="O32" s="199"/>
      <c r="P32" s="92"/>
      <c r="Q32" s="175">
        <f t="shared" si="2"/>
        <v>45000</v>
      </c>
      <c r="R32" s="117">
        <f t="shared" si="3"/>
        <v>0</v>
      </c>
      <c r="BD32" s="55"/>
      <c r="BE32" s="55"/>
      <c r="BF32" s="55"/>
    </row>
    <row r="33" spans="1:58" s="176" customFormat="1">
      <c r="A33" s="193"/>
      <c r="B33" s="194" t="s">
        <v>64</v>
      </c>
      <c r="C33" s="198">
        <v>71095</v>
      </c>
      <c r="D33" s="92">
        <v>122760</v>
      </c>
      <c r="E33" s="92"/>
      <c r="F33" s="199"/>
      <c r="G33" s="92"/>
      <c r="H33" s="92">
        <v>13326</v>
      </c>
      <c r="I33" s="199"/>
      <c r="J33" s="92">
        <v>1000</v>
      </c>
      <c r="K33" s="199">
        <v>370</v>
      </c>
      <c r="L33" s="92">
        <v>140</v>
      </c>
      <c r="M33" s="199">
        <v>990</v>
      </c>
      <c r="N33" s="92">
        <v>79656</v>
      </c>
      <c r="O33" s="199">
        <v>27048</v>
      </c>
      <c r="P33" s="92">
        <v>230</v>
      </c>
      <c r="Q33" s="175">
        <f t="shared" si="2"/>
        <v>122760</v>
      </c>
      <c r="R33" s="117">
        <f t="shared" si="3"/>
        <v>0</v>
      </c>
      <c r="BD33" s="55"/>
      <c r="BE33" s="55"/>
      <c r="BF33" s="55"/>
    </row>
    <row r="34" spans="1:58">
      <c r="A34" s="157">
        <v>750</v>
      </c>
      <c r="B34" s="154" t="s">
        <v>81</v>
      </c>
      <c r="C34" s="155"/>
      <c r="D34" s="74">
        <f>SUM(D35:D41)</f>
        <v>8051741</v>
      </c>
      <c r="E34" s="74">
        <f t="shared" ref="E34:P34" si="11">SUM(E35:E41)</f>
        <v>593612</v>
      </c>
      <c r="F34" s="74">
        <f t="shared" si="11"/>
        <v>832675</v>
      </c>
      <c r="G34" s="74">
        <f t="shared" si="11"/>
        <v>818577</v>
      </c>
      <c r="H34" s="74">
        <f t="shared" si="11"/>
        <v>694021</v>
      </c>
      <c r="I34" s="74">
        <f t="shared" si="11"/>
        <v>615359</v>
      </c>
      <c r="J34" s="74">
        <f t="shared" si="11"/>
        <v>623202</v>
      </c>
      <c r="K34" s="74">
        <f t="shared" si="11"/>
        <v>700102</v>
      </c>
      <c r="L34" s="74">
        <f t="shared" si="11"/>
        <v>631702</v>
      </c>
      <c r="M34" s="74">
        <f t="shared" si="11"/>
        <v>636702</v>
      </c>
      <c r="N34" s="74">
        <f t="shared" si="11"/>
        <v>676004</v>
      </c>
      <c r="O34" s="74">
        <f t="shared" si="11"/>
        <v>626702</v>
      </c>
      <c r="P34" s="74">
        <f t="shared" si="11"/>
        <v>603083</v>
      </c>
      <c r="Q34" s="117">
        <f t="shared" si="2"/>
        <v>8051741</v>
      </c>
      <c r="R34" s="117">
        <f t="shared" si="3"/>
        <v>0</v>
      </c>
      <c r="BD34" s="55"/>
      <c r="BE34" s="55"/>
      <c r="BF34" s="55"/>
    </row>
    <row r="35" spans="1:58" s="176" customFormat="1">
      <c r="A35" s="193"/>
      <c r="B35" s="194" t="s">
        <v>82</v>
      </c>
      <c r="C35" s="198">
        <v>75011</v>
      </c>
      <c r="D35" s="86">
        <v>125460</v>
      </c>
      <c r="E35" s="86">
        <v>0</v>
      </c>
      <c r="F35" s="179">
        <v>28908</v>
      </c>
      <c r="G35" s="86">
        <v>9636</v>
      </c>
      <c r="H35" s="86">
        <v>9826</v>
      </c>
      <c r="I35" s="179">
        <v>9636</v>
      </c>
      <c r="J35" s="86">
        <v>9636</v>
      </c>
      <c r="K35" s="179">
        <v>9636</v>
      </c>
      <c r="L35" s="86">
        <v>9636</v>
      </c>
      <c r="M35" s="179">
        <v>9636</v>
      </c>
      <c r="N35" s="86">
        <v>9636</v>
      </c>
      <c r="O35" s="179">
        <v>9636</v>
      </c>
      <c r="P35" s="86">
        <v>9638</v>
      </c>
      <c r="Q35" s="175">
        <f t="shared" si="2"/>
        <v>125460</v>
      </c>
      <c r="R35" s="117">
        <f t="shared" si="3"/>
        <v>0</v>
      </c>
      <c r="BD35" s="55"/>
      <c r="BE35" s="55"/>
      <c r="BF35" s="55"/>
    </row>
    <row r="36" spans="1:58" s="176" customFormat="1">
      <c r="A36" s="193"/>
      <c r="B36" s="194" t="s">
        <v>157</v>
      </c>
      <c r="C36" s="198">
        <v>75019</v>
      </c>
      <c r="D36" s="86">
        <v>260000</v>
      </c>
      <c r="E36" s="86">
        <v>17298</v>
      </c>
      <c r="F36" s="179">
        <v>19223</v>
      </c>
      <c r="G36" s="86">
        <v>17748</v>
      </c>
      <c r="H36" s="86">
        <v>18273</v>
      </c>
      <c r="I36" s="179">
        <v>23432</v>
      </c>
      <c r="J36" s="86">
        <v>23432</v>
      </c>
      <c r="K36" s="179">
        <v>23432</v>
      </c>
      <c r="L36" s="179">
        <v>23432</v>
      </c>
      <c r="M36" s="179">
        <v>23432</v>
      </c>
      <c r="N36" s="179">
        <v>23432</v>
      </c>
      <c r="O36" s="179">
        <v>23432</v>
      </c>
      <c r="P36" s="179">
        <v>23434</v>
      </c>
      <c r="Q36" s="175">
        <f t="shared" si="2"/>
        <v>260000</v>
      </c>
      <c r="R36" s="117">
        <f t="shared" si="3"/>
        <v>0</v>
      </c>
      <c r="BD36" s="55"/>
      <c r="BE36" s="55"/>
      <c r="BF36" s="55"/>
    </row>
    <row r="37" spans="1:58" s="176" customFormat="1">
      <c r="A37" s="200"/>
      <c r="B37" s="201" t="s">
        <v>83</v>
      </c>
      <c r="C37" s="202">
        <v>75020</v>
      </c>
      <c r="D37" s="203">
        <v>7484581</v>
      </c>
      <c r="E37" s="203">
        <v>573853</v>
      </c>
      <c r="F37" s="204">
        <v>783545</v>
      </c>
      <c r="G37" s="203">
        <v>784103</v>
      </c>
      <c r="H37" s="203">
        <v>638000</v>
      </c>
      <c r="I37" s="204">
        <v>573634</v>
      </c>
      <c r="J37" s="203">
        <v>583634</v>
      </c>
      <c r="K37" s="204">
        <v>631634</v>
      </c>
      <c r="L37" s="203">
        <v>573634</v>
      </c>
      <c r="M37" s="204">
        <v>573634</v>
      </c>
      <c r="N37" s="203">
        <v>626634</v>
      </c>
      <c r="O37" s="204">
        <v>573634</v>
      </c>
      <c r="P37" s="203">
        <v>568642</v>
      </c>
      <c r="Q37" s="175">
        <f t="shared" si="2"/>
        <v>7484581</v>
      </c>
      <c r="R37" s="117">
        <f t="shared" si="3"/>
        <v>0</v>
      </c>
      <c r="BD37" s="55"/>
      <c r="BE37" s="55"/>
      <c r="BF37" s="55"/>
    </row>
    <row r="38" spans="1:58" s="176" customFormat="1" hidden="1">
      <c r="A38" s="200"/>
      <c r="B38" s="201" t="s">
        <v>242</v>
      </c>
      <c r="C38" s="202">
        <v>75020</v>
      </c>
      <c r="D38" s="203"/>
      <c r="E38" s="203"/>
      <c r="F38" s="204"/>
      <c r="G38" s="203"/>
      <c r="H38" s="203"/>
      <c r="I38" s="204"/>
      <c r="J38" s="203"/>
      <c r="K38" s="204"/>
      <c r="L38" s="203"/>
      <c r="M38" s="204"/>
      <c r="N38" s="203"/>
      <c r="O38" s="204"/>
      <c r="P38" s="203"/>
      <c r="Q38" s="175"/>
      <c r="R38" s="117">
        <f t="shared" si="3"/>
        <v>0</v>
      </c>
      <c r="BD38" s="55"/>
      <c r="BE38" s="55"/>
      <c r="BF38" s="55"/>
    </row>
    <row r="39" spans="1:58" s="176" customFormat="1">
      <c r="A39" s="200"/>
      <c r="B39" s="194" t="s">
        <v>84</v>
      </c>
      <c r="C39" s="198">
        <v>75045</v>
      </c>
      <c r="D39" s="86">
        <v>31700</v>
      </c>
      <c r="E39" s="86"/>
      <c r="F39" s="179"/>
      <c r="G39" s="86">
        <v>2550</v>
      </c>
      <c r="H39" s="86">
        <v>20823</v>
      </c>
      <c r="I39" s="179">
        <v>8327</v>
      </c>
      <c r="J39" s="86"/>
      <c r="K39" s="179"/>
      <c r="L39" s="86"/>
      <c r="M39" s="179"/>
      <c r="N39" s="86"/>
      <c r="O39" s="179"/>
      <c r="P39" s="86"/>
      <c r="Q39" s="175">
        <f t="shared" si="2"/>
        <v>31700</v>
      </c>
      <c r="R39" s="117">
        <f t="shared" si="3"/>
        <v>0</v>
      </c>
      <c r="BD39" s="55"/>
      <c r="BE39" s="55"/>
      <c r="BF39" s="55"/>
    </row>
    <row r="40" spans="1:58" s="176" customFormat="1">
      <c r="A40" s="193"/>
      <c r="B40" s="194" t="s">
        <v>158</v>
      </c>
      <c r="C40" s="198">
        <v>75075</v>
      </c>
      <c r="D40" s="92">
        <v>150000</v>
      </c>
      <c r="E40" s="92">
        <v>2461</v>
      </c>
      <c r="F40" s="199">
        <v>999</v>
      </c>
      <c r="G40" s="92">
        <v>4540</v>
      </c>
      <c r="H40" s="92">
        <v>7099</v>
      </c>
      <c r="I40" s="199">
        <v>330</v>
      </c>
      <c r="J40" s="92">
        <v>6500</v>
      </c>
      <c r="K40" s="199">
        <v>35400</v>
      </c>
      <c r="L40" s="92">
        <v>25000</v>
      </c>
      <c r="M40" s="199">
        <v>30000</v>
      </c>
      <c r="N40" s="92">
        <v>16302</v>
      </c>
      <c r="O40" s="199">
        <v>20000</v>
      </c>
      <c r="P40" s="92">
        <v>1369</v>
      </c>
      <c r="Q40" s="175">
        <f t="shared" si="2"/>
        <v>150000</v>
      </c>
      <c r="R40" s="117">
        <f t="shared" si="3"/>
        <v>0</v>
      </c>
      <c r="BD40" s="55"/>
      <c r="BE40" s="55"/>
      <c r="BF40" s="55"/>
    </row>
    <row r="41" spans="1:58" s="176" customFormat="1" hidden="1">
      <c r="A41" s="193"/>
      <c r="B41" s="194" t="s">
        <v>64</v>
      </c>
      <c r="C41" s="198">
        <v>75095</v>
      </c>
      <c r="D41" s="92"/>
      <c r="E41" s="92"/>
      <c r="F41" s="199"/>
      <c r="G41" s="92"/>
      <c r="H41" s="92"/>
      <c r="I41" s="199"/>
      <c r="J41" s="92"/>
      <c r="K41" s="199"/>
      <c r="L41" s="92"/>
      <c r="M41" s="199"/>
      <c r="N41" s="92"/>
      <c r="O41" s="199"/>
      <c r="P41" s="92"/>
      <c r="Q41" s="175">
        <f t="shared" si="2"/>
        <v>0</v>
      </c>
      <c r="R41" s="117">
        <f t="shared" si="3"/>
        <v>0</v>
      </c>
      <c r="BD41" s="55"/>
      <c r="BE41" s="55"/>
      <c r="BF41" s="55"/>
    </row>
    <row r="42" spans="1:58" s="176" customFormat="1" hidden="1">
      <c r="A42" s="157">
        <v>752</v>
      </c>
      <c r="B42" s="154" t="s">
        <v>219</v>
      </c>
      <c r="C42" s="160"/>
      <c r="D42" s="253">
        <f>SUM(D43)</f>
        <v>0</v>
      </c>
      <c r="E42" s="253">
        <f t="shared" ref="E42:P42" si="12">SUM(E43)</f>
        <v>0</v>
      </c>
      <c r="F42" s="253">
        <f t="shared" si="12"/>
        <v>0</v>
      </c>
      <c r="G42" s="253">
        <f t="shared" si="12"/>
        <v>0</v>
      </c>
      <c r="H42" s="253">
        <f t="shared" si="12"/>
        <v>0</v>
      </c>
      <c r="I42" s="254">
        <f t="shared" si="12"/>
        <v>0</v>
      </c>
      <c r="J42" s="253">
        <f t="shared" si="12"/>
        <v>0</v>
      </c>
      <c r="K42" s="254">
        <f t="shared" si="12"/>
        <v>0</v>
      </c>
      <c r="L42" s="253">
        <f t="shared" si="12"/>
        <v>0</v>
      </c>
      <c r="M42" s="254">
        <f t="shared" si="12"/>
        <v>0</v>
      </c>
      <c r="N42" s="253">
        <f t="shared" si="12"/>
        <v>0</v>
      </c>
      <c r="O42" s="254">
        <f t="shared" si="12"/>
        <v>0</v>
      </c>
      <c r="P42" s="253">
        <f t="shared" si="12"/>
        <v>0</v>
      </c>
      <c r="Q42" s="175"/>
      <c r="R42" s="117">
        <f t="shared" si="3"/>
        <v>0</v>
      </c>
      <c r="BD42" s="55"/>
      <c r="BE42" s="55"/>
      <c r="BF42" s="55"/>
    </row>
    <row r="43" spans="1:58" s="176" customFormat="1" hidden="1">
      <c r="A43" s="193"/>
      <c r="B43" s="194" t="s">
        <v>220</v>
      </c>
      <c r="C43" s="198">
        <v>75212</v>
      </c>
      <c r="D43" s="92"/>
      <c r="E43" s="92"/>
      <c r="F43" s="199"/>
      <c r="G43" s="92"/>
      <c r="H43" s="92"/>
      <c r="I43" s="199"/>
      <c r="J43" s="92"/>
      <c r="K43" s="199"/>
      <c r="L43" s="92"/>
      <c r="M43" s="199"/>
      <c r="N43" s="92"/>
      <c r="O43" s="199"/>
      <c r="P43" s="92"/>
      <c r="Q43" s="175"/>
      <c r="R43" s="117">
        <f t="shared" si="3"/>
        <v>0</v>
      </c>
      <c r="BD43" s="55"/>
      <c r="BE43" s="55"/>
      <c r="BF43" s="55"/>
    </row>
    <row r="44" spans="1:58">
      <c r="A44" s="157">
        <v>754</v>
      </c>
      <c r="B44" s="154" t="s">
        <v>86</v>
      </c>
      <c r="C44" s="155"/>
      <c r="D44" s="74">
        <f>SUM(D45:D47)</f>
        <v>5721188</v>
      </c>
      <c r="E44" s="74">
        <f t="shared" ref="E44:P44" si="13">SUM(E45:E47)</f>
        <v>335309</v>
      </c>
      <c r="F44" s="74">
        <f t="shared" si="13"/>
        <v>736337</v>
      </c>
      <c r="G44" s="74">
        <f t="shared" si="13"/>
        <v>523152</v>
      </c>
      <c r="H44" s="74">
        <f t="shared" si="13"/>
        <v>467556</v>
      </c>
      <c r="I44" s="74">
        <f t="shared" si="13"/>
        <v>550000</v>
      </c>
      <c r="J44" s="74">
        <f t="shared" si="13"/>
        <v>435000</v>
      </c>
      <c r="K44" s="74">
        <f t="shared" si="13"/>
        <v>400000</v>
      </c>
      <c r="L44" s="74">
        <f t="shared" si="13"/>
        <v>410000</v>
      </c>
      <c r="M44" s="74">
        <f t="shared" si="13"/>
        <v>462000</v>
      </c>
      <c r="N44" s="74">
        <f t="shared" si="13"/>
        <v>460000</v>
      </c>
      <c r="O44" s="74">
        <f t="shared" si="13"/>
        <v>475000</v>
      </c>
      <c r="P44" s="74">
        <f t="shared" si="13"/>
        <v>466834</v>
      </c>
      <c r="Q44" s="117">
        <f t="shared" si="2"/>
        <v>5721188</v>
      </c>
      <c r="R44" s="117">
        <f t="shared" si="3"/>
        <v>0</v>
      </c>
      <c r="BD44" s="55"/>
      <c r="BE44" s="55"/>
      <c r="BF44" s="55"/>
    </row>
    <row r="45" spans="1:58" s="176" customFormat="1">
      <c r="A45" s="193"/>
      <c r="B45" s="194" t="s">
        <v>87</v>
      </c>
      <c r="C45" s="198">
        <v>75411</v>
      </c>
      <c r="D45" s="187">
        <v>5687188</v>
      </c>
      <c r="E45" s="187">
        <v>335309</v>
      </c>
      <c r="F45" s="195">
        <v>736337</v>
      </c>
      <c r="G45" s="187">
        <v>518152</v>
      </c>
      <c r="H45" s="187">
        <v>460556</v>
      </c>
      <c r="I45" s="195">
        <v>550000</v>
      </c>
      <c r="J45" s="187">
        <v>430000</v>
      </c>
      <c r="K45" s="195">
        <v>400000</v>
      </c>
      <c r="L45" s="187">
        <v>410000</v>
      </c>
      <c r="M45" s="195">
        <v>450000</v>
      </c>
      <c r="N45" s="187">
        <v>460000</v>
      </c>
      <c r="O45" s="195">
        <v>475000</v>
      </c>
      <c r="P45" s="187">
        <v>461834</v>
      </c>
      <c r="Q45" s="175">
        <f t="shared" si="2"/>
        <v>5687188</v>
      </c>
      <c r="R45" s="117">
        <f t="shared" si="3"/>
        <v>0</v>
      </c>
      <c r="BD45" s="55"/>
      <c r="BE45" s="55"/>
      <c r="BF45" s="55"/>
    </row>
    <row r="46" spans="1:58" s="176" customFormat="1">
      <c r="A46" s="193"/>
      <c r="B46" s="194" t="s">
        <v>221</v>
      </c>
      <c r="C46" s="198">
        <v>75414</v>
      </c>
      <c r="D46" s="187">
        <v>12000</v>
      </c>
      <c r="E46" s="187"/>
      <c r="F46" s="195"/>
      <c r="G46" s="187"/>
      <c r="H46" s="187"/>
      <c r="I46" s="195"/>
      <c r="J46" s="187"/>
      <c r="K46" s="195"/>
      <c r="L46" s="187"/>
      <c r="M46" s="195">
        <v>12000</v>
      </c>
      <c r="N46" s="187"/>
      <c r="O46" s="195"/>
      <c r="P46" s="187"/>
      <c r="Q46" s="175">
        <f>SUM(E46:P46)</f>
        <v>12000</v>
      </c>
      <c r="R46" s="117">
        <f t="shared" si="3"/>
        <v>0</v>
      </c>
      <c r="BD46" s="55"/>
      <c r="BE46" s="55"/>
      <c r="BF46" s="55"/>
    </row>
    <row r="47" spans="1:58" s="176" customFormat="1">
      <c r="A47" s="193"/>
      <c r="B47" s="194" t="s">
        <v>64</v>
      </c>
      <c r="C47" s="198">
        <v>75495</v>
      </c>
      <c r="D47" s="86">
        <f>SUM(D48:D49)</f>
        <v>22000</v>
      </c>
      <c r="E47" s="86">
        <f t="shared" ref="E47:P47" si="14">SUM(E48:E49)</f>
        <v>0</v>
      </c>
      <c r="F47" s="86">
        <f t="shared" si="14"/>
        <v>0</v>
      </c>
      <c r="G47" s="86">
        <f t="shared" si="14"/>
        <v>5000</v>
      </c>
      <c r="H47" s="86">
        <f t="shared" si="14"/>
        <v>7000</v>
      </c>
      <c r="I47" s="86">
        <f t="shared" si="14"/>
        <v>0</v>
      </c>
      <c r="J47" s="86">
        <f t="shared" si="14"/>
        <v>5000</v>
      </c>
      <c r="K47" s="86">
        <f t="shared" si="14"/>
        <v>0</v>
      </c>
      <c r="L47" s="86">
        <f t="shared" si="14"/>
        <v>0</v>
      </c>
      <c r="M47" s="86">
        <f t="shared" si="14"/>
        <v>0</v>
      </c>
      <c r="N47" s="86">
        <f t="shared" si="14"/>
        <v>0</v>
      </c>
      <c r="O47" s="86">
        <f t="shared" si="14"/>
        <v>0</v>
      </c>
      <c r="P47" s="86">
        <f t="shared" si="14"/>
        <v>5000</v>
      </c>
      <c r="Q47" s="175">
        <f t="shared" si="2"/>
        <v>22000</v>
      </c>
      <c r="R47" s="117">
        <f t="shared" si="3"/>
        <v>0</v>
      </c>
      <c r="BD47" s="55"/>
      <c r="BE47" s="55"/>
      <c r="BF47" s="55"/>
    </row>
    <row r="48" spans="1:58" s="176" customFormat="1">
      <c r="A48" s="193"/>
      <c r="B48" s="197" t="s">
        <v>233</v>
      </c>
      <c r="C48" s="198"/>
      <c r="D48" s="86">
        <v>12000</v>
      </c>
      <c r="E48" s="86"/>
      <c r="F48" s="179"/>
      <c r="G48" s="86"/>
      <c r="H48" s="86">
        <v>7000</v>
      </c>
      <c r="I48" s="179"/>
      <c r="J48" s="86"/>
      <c r="K48" s="179"/>
      <c r="L48" s="86"/>
      <c r="M48" s="179"/>
      <c r="N48" s="86"/>
      <c r="O48" s="179"/>
      <c r="P48" s="86">
        <v>5000</v>
      </c>
      <c r="Q48" s="175">
        <f>SUM(E48:P48)</f>
        <v>12000</v>
      </c>
      <c r="R48" s="117">
        <f t="shared" si="3"/>
        <v>0</v>
      </c>
      <c r="BD48" s="55"/>
      <c r="BE48" s="55"/>
      <c r="BF48" s="55"/>
    </row>
    <row r="49" spans="1:58" s="176" customFormat="1">
      <c r="A49" s="193"/>
      <c r="B49" s="197" t="s">
        <v>234</v>
      </c>
      <c r="C49" s="198"/>
      <c r="D49" s="86">
        <v>10000</v>
      </c>
      <c r="E49" s="86"/>
      <c r="F49" s="179"/>
      <c r="G49" s="86">
        <v>5000</v>
      </c>
      <c r="H49" s="86"/>
      <c r="I49" s="179"/>
      <c r="J49" s="86">
        <v>5000</v>
      </c>
      <c r="K49" s="179"/>
      <c r="L49" s="86"/>
      <c r="M49" s="179"/>
      <c r="N49" s="86"/>
      <c r="O49" s="179"/>
      <c r="P49" s="86"/>
      <c r="Q49" s="175">
        <f>SUM(E49:P49)</f>
        <v>10000</v>
      </c>
      <c r="R49" s="117">
        <f t="shared" si="3"/>
        <v>0</v>
      </c>
      <c r="BD49" s="55"/>
      <c r="BE49" s="55"/>
      <c r="BF49" s="55"/>
    </row>
    <row r="50" spans="1:58">
      <c r="A50" s="157">
        <v>755</v>
      </c>
      <c r="B50" s="154" t="s">
        <v>88</v>
      </c>
      <c r="C50" s="160"/>
      <c r="D50" s="95">
        <f>SUM(D51)</f>
        <v>198000</v>
      </c>
      <c r="E50" s="95">
        <f t="shared" ref="E50" si="15">SUM(E51)</f>
        <v>15015</v>
      </c>
      <c r="F50" s="128">
        <f t="shared" ref="F50:P50" si="16">SUM(F51)</f>
        <v>15015</v>
      </c>
      <c r="G50" s="95">
        <f t="shared" si="16"/>
        <v>15015</v>
      </c>
      <c r="H50" s="95">
        <f t="shared" si="16"/>
        <v>15455</v>
      </c>
      <c r="I50" s="128">
        <f t="shared" si="16"/>
        <v>16500</v>
      </c>
      <c r="J50" s="95">
        <f t="shared" si="16"/>
        <v>16500</v>
      </c>
      <c r="K50" s="128">
        <f t="shared" si="16"/>
        <v>16500</v>
      </c>
      <c r="L50" s="95">
        <f t="shared" si="16"/>
        <v>16500</v>
      </c>
      <c r="M50" s="128">
        <f t="shared" si="16"/>
        <v>16500</v>
      </c>
      <c r="N50" s="95">
        <f t="shared" si="16"/>
        <v>16500</v>
      </c>
      <c r="O50" s="128">
        <f t="shared" si="16"/>
        <v>16500</v>
      </c>
      <c r="P50" s="95">
        <f t="shared" si="16"/>
        <v>22000</v>
      </c>
      <c r="Q50" s="117">
        <f t="shared" si="2"/>
        <v>198000</v>
      </c>
      <c r="R50" s="117">
        <f t="shared" si="3"/>
        <v>0</v>
      </c>
      <c r="BD50" s="55"/>
      <c r="BE50" s="55"/>
      <c r="BF50" s="55"/>
    </row>
    <row r="51" spans="1:58" s="176" customFormat="1">
      <c r="A51" s="193"/>
      <c r="B51" s="194" t="s">
        <v>89</v>
      </c>
      <c r="C51" s="198">
        <v>75515</v>
      </c>
      <c r="D51" s="86">
        <v>198000</v>
      </c>
      <c r="E51" s="86">
        <v>15015</v>
      </c>
      <c r="F51" s="179">
        <v>15015</v>
      </c>
      <c r="G51" s="86">
        <v>15015</v>
      </c>
      <c r="H51" s="86">
        <v>15455</v>
      </c>
      <c r="I51" s="179">
        <v>16500</v>
      </c>
      <c r="J51" s="86">
        <v>16500</v>
      </c>
      <c r="K51" s="179">
        <v>16500</v>
      </c>
      <c r="L51" s="86">
        <v>16500</v>
      </c>
      <c r="M51" s="179">
        <v>16500</v>
      </c>
      <c r="N51" s="86">
        <v>16500</v>
      </c>
      <c r="O51" s="179">
        <v>16500</v>
      </c>
      <c r="P51" s="86">
        <v>22000</v>
      </c>
      <c r="Q51" s="175">
        <f>SUM(E51:P51)</f>
        <v>198000</v>
      </c>
      <c r="R51" s="117">
        <f t="shared" si="3"/>
        <v>0</v>
      </c>
      <c r="BD51" s="55"/>
      <c r="BE51" s="55"/>
      <c r="BF51" s="55"/>
    </row>
    <row r="52" spans="1:58">
      <c r="A52" s="157">
        <v>757</v>
      </c>
      <c r="B52" s="154" t="s">
        <v>159</v>
      </c>
      <c r="C52" s="155"/>
      <c r="D52" s="139">
        <f>SUM(D53)</f>
        <v>993906</v>
      </c>
      <c r="E52" s="139">
        <f t="shared" ref="E52:P52" si="17">SUM(E53)</f>
        <v>82825.5</v>
      </c>
      <c r="F52" s="139">
        <f t="shared" si="17"/>
        <v>82825.5</v>
      </c>
      <c r="G52" s="139">
        <f t="shared" si="17"/>
        <v>82825.5</v>
      </c>
      <c r="H52" s="139">
        <f t="shared" si="17"/>
        <v>82825.5</v>
      </c>
      <c r="I52" s="139">
        <f t="shared" si="17"/>
        <v>82825.5</v>
      </c>
      <c r="J52" s="139">
        <f t="shared" si="17"/>
        <v>82825.5</v>
      </c>
      <c r="K52" s="139">
        <f t="shared" si="17"/>
        <v>82825.5</v>
      </c>
      <c r="L52" s="139">
        <f t="shared" si="17"/>
        <v>82825.5</v>
      </c>
      <c r="M52" s="139">
        <f t="shared" si="17"/>
        <v>82825.5</v>
      </c>
      <c r="N52" s="139">
        <f t="shared" si="17"/>
        <v>82825.5</v>
      </c>
      <c r="O52" s="139">
        <f t="shared" si="17"/>
        <v>82825.5</v>
      </c>
      <c r="P52" s="139">
        <f t="shared" si="17"/>
        <v>82825.5</v>
      </c>
      <c r="Q52" s="117">
        <f t="shared" si="2"/>
        <v>993906</v>
      </c>
      <c r="R52" s="117">
        <f t="shared" si="3"/>
        <v>0</v>
      </c>
      <c r="BD52" s="55"/>
      <c r="BE52" s="55"/>
      <c r="BF52" s="55"/>
    </row>
    <row r="53" spans="1:58" s="176" customFormat="1">
      <c r="A53" s="193"/>
      <c r="B53" s="194" t="s">
        <v>160</v>
      </c>
      <c r="C53" s="198">
        <v>75702</v>
      </c>
      <c r="D53" s="187">
        <v>993906</v>
      </c>
      <c r="E53" s="187">
        <v>82825.5</v>
      </c>
      <c r="F53" s="187">
        <v>82825.5</v>
      </c>
      <c r="G53" s="187">
        <v>82825.5</v>
      </c>
      <c r="H53" s="187">
        <v>82825.5</v>
      </c>
      <c r="I53" s="187">
        <v>82825.5</v>
      </c>
      <c r="J53" s="187">
        <v>82825.5</v>
      </c>
      <c r="K53" s="187">
        <v>82825.5</v>
      </c>
      <c r="L53" s="187">
        <v>82825.5</v>
      </c>
      <c r="M53" s="187">
        <v>82825.5</v>
      </c>
      <c r="N53" s="187">
        <v>82825.5</v>
      </c>
      <c r="O53" s="187">
        <v>82825.5</v>
      </c>
      <c r="P53" s="187">
        <v>82825.5</v>
      </c>
      <c r="Q53" s="175">
        <f t="shared" si="2"/>
        <v>993906</v>
      </c>
      <c r="R53" s="117">
        <f t="shared" si="3"/>
        <v>0</v>
      </c>
      <c r="BD53" s="55"/>
      <c r="BE53" s="55"/>
      <c r="BF53" s="55"/>
    </row>
    <row r="54" spans="1:58">
      <c r="A54" s="157">
        <v>758</v>
      </c>
      <c r="B54" s="154" t="s">
        <v>94</v>
      </c>
      <c r="C54" s="155"/>
      <c r="D54" s="74">
        <f>SUM(D55:D56)</f>
        <v>185122</v>
      </c>
      <c r="E54" s="74">
        <f t="shared" ref="E54" si="18">SUM(E55:E56)</f>
        <v>0</v>
      </c>
      <c r="F54" s="75">
        <f t="shared" ref="F54:P54" si="19">SUM(F55:F56)</f>
        <v>0</v>
      </c>
      <c r="G54" s="74">
        <f t="shared" si="19"/>
        <v>0</v>
      </c>
      <c r="H54" s="74">
        <f t="shared" si="19"/>
        <v>0</v>
      </c>
      <c r="I54" s="75">
        <f t="shared" si="19"/>
        <v>0</v>
      </c>
      <c r="J54" s="74">
        <f t="shared" si="19"/>
        <v>0</v>
      </c>
      <c r="K54" s="75">
        <f t="shared" si="19"/>
        <v>0</v>
      </c>
      <c r="L54" s="74">
        <f t="shared" si="19"/>
        <v>0</v>
      </c>
      <c r="M54" s="75">
        <f t="shared" si="19"/>
        <v>0</v>
      </c>
      <c r="N54" s="74">
        <f t="shared" si="19"/>
        <v>0</v>
      </c>
      <c r="O54" s="75">
        <f t="shared" si="19"/>
        <v>0</v>
      </c>
      <c r="P54" s="74">
        <f t="shared" si="19"/>
        <v>185122</v>
      </c>
      <c r="Q54" s="117">
        <f t="shared" si="2"/>
        <v>185122</v>
      </c>
      <c r="R54" s="117">
        <f t="shared" si="3"/>
        <v>0</v>
      </c>
      <c r="BD54" s="55"/>
      <c r="BE54" s="55"/>
      <c r="BF54" s="55"/>
    </row>
    <row r="55" spans="1:58" s="176" customFormat="1">
      <c r="A55" s="193"/>
      <c r="B55" s="194" t="s">
        <v>97</v>
      </c>
      <c r="C55" s="198">
        <v>75814</v>
      </c>
      <c r="D55" s="86">
        <v>2000</v>
      </c>
      <c r="E55" s="77"/>
      <c r="F55" s="205"/>
      <c r="G55" s="77"/>
      <c r="H55" s="77"/>
      <c r="I55" s="205"/>
      <c r="J55" s="77"/>
      <c r="K55" s="205"/>
      <c r="L55" s="77"/>
      <c r="M55" s="205"/>
      <c r="N55" s="77"/>
      <c r="O55" s="205"/>
      <c r="P55" s="77">
        <v>2000</v>
      </c>
      <c r="Q55" s="175">
        <f t="shared" si="2"/>
        <v>2000</v>
      </c>
      <c r="R55" s="117">
        <f t="shared" si="3"/>
        <v>0</v>
      </c>
      <c r="BD55" s="55"/>
      <c r="BE55" s="55"/>
      <c r="BF55" s="55"/>
    </row>
    <row r="56" spans="1:58" s="176" customFormat="1">
      <c r="A56" s="193"/>
      <c r="B56" s="194" t="s">
        <v>161</v>
      </c>
      <c r="C56" s="198">
        <v>75818</v>
      </c>
      <c r="D56" s="77">
        <v>183122</v>
      </c>
      <c r="E56" s="77"/>
      <c r="F56" s="205"/>
      <c r="G56" s="77"/>
      <c r="H56" s="77"/>
      <c r="I56" s="205"/>
      <c r="J56" s="77"/>
      <c r="K56" s="205"/>
      <c r="L56" s="77"/>
      <c r="M56" s="205"/>
      <c r="N56" s="77"/>
      <c r="O56" s="205"/>
      <c r="P56" s="77">
        <v>183122</v>
      </c>
      <c r="Q56" s="175">
        <f t="shared" si="2"/>
        <v>183122</v>
      </c>
      <c r="R56" s="117">
        <f t="shared" si="3"/>
        <v>0</v>
      </c>
      <c r="BD56" s="55"/>
      <c r="BE56" s="55"/>
      <c r="BF56" s="55"/>
    </row>
    <row r="57" spans="1:58">
      <c r="A57" s="157">
        <v>801</v>
      </c>
      <c r="B57" s="154" t="s">
        <v>99</v>
      </c>
      <c r="C57" s="155"/>
      <c r="D57" s="74">
        <f t="shared" ref="D57:P57" si="20">SUM(D58+D59+D60+D63+D72+D80+D87+D88+D89+D99+D110+D100+D66+D69+D103)</f>
        <v>30675715</v>
      </c>
      <c r="E57" s="74">
        <f t="shared" si="20"/>
        <v>2126245</v>
      </c>
      <c r="F57" s="74">
        <f t="shared" si="20"/>
        <v>2497488</v>
      </c>
      <c r="G57" s="74">
        <f t="shared" si="20"/>
        <v>3490706</v>
      </c>
      <c r="H57" s="74">
        <f t="shared" si="20"/>
        <v>3202889</v>
      </c>
      <c r="I57" s="75">
        <f t="shared" si="20"/>
        <v>2632101</v>
      </c>
      <c r="J57" s="74">
        <f t="shared" si="20"/>
        <v>2399558</v>
      </c>
      <c r="K57" s="75">
        <f t="shared" si="20"/>
        <v>2220760</v>
      </c>
      <c r="L57" s="74">
        <f t="shared" si="20"/>
        <v>2164096</v>
      </c>
      <c r="M57" s="75">
        <f t="shared" si="20"/>
        <v>2302774</v>
      </c>
      <c r="N57" s="74">
        <f t="shared" si="20"/>
        <v>2119224</v>
      </c>
      <c r="O57" s="75">
        <f t="shared" si="20"/>
        <v>1949786</v>
      </c>
      <c r="P57" s="74">
        <f t="shared" si="20"/>
        <v>3570088</v>
      </c>
      <c r="Q57" s="117">
        <f t="shared" si="2"/>
        <v>30675715</v>
      </c>
      <c r="R57" s="117">
        <f t="shared" si="3"/>
        <v>0</v>
      </c>
      <c r="BD57" s="55"/>
      <c r="BE57" s="55"/>
      <c r="BF57" s="55"/>
    </row>
    <row r="58" spans="1:58" s="176" customFormat="1">
      <c r="A58" s="196"/>
      <c r="B58" s="194" t="s">
        <v>100</v>
      </c>
      <c r="C58" s="198">
        <v>80102</v>
      </c>
      <c r="D58" s="206">
        <v>4551239</v>
      </c>
      <c r="E58" s="206">
        <v>312336</v>
      </c>
      <c r="F58" s="207">
        <v>409541</v>
      </c>
      <c r="G58" s="206">
        <v>531518</v>
      </c>
      <c r="H58" s="206">
        <v>525878</v>
      </c>
      <c r="I58" s="207">
        <v>397188</v>
      </c>
      <c r="J58" s="206">
        <v>386600</v>
      </c>
      <c r="K58" s="207">
        <v>336600</v>
      </c>
      <c r="L58" s="206">
        <v>336300</v>
      </c>
      <c r="M58" s="207">
        <v>353627</v>
      </c>
      <c r="N58" s="206">
        <v>374400</v>
      </c>
      <c r="O58" s="207">
        <v>306700</v>
      </c>
      <c r="P58" s="206">
        <v>280551</v>
      </c>
      <c r="Q58" s="175">
        <f t="shared" si="2"/>
        <v>4551239</v>
      </c>
      <c r="R58" s="117">
        <f t="shared" si="3"/>
        <v>0</v>
      </c>
      <c r="BD58" s="55"/>
      <c r="BE58" s="55"/>
      <c r="BF58" s="55"/>
    </row>
    <row r="59" spans="1:58" s="176" customFormat="1">
      <c r="A59" s="196"/>
      <c r="B59" s="194" t="s">
        <v>162</v>
      </c>
      <c r="C59" s="198">
        <v>80105</v>
      </c>
      <c r="D59" s="206">
        <v>411461</v>
      </c>
      <c r="E59" s="206">
        <v>24266</v>
      </c>
      <c r="F59" s="207">
        <v>32955</v>
      </c>
      <c r="G59" s="206">
        <v>41713</v>
      </c>
      <c r="H59" s="206">
        <v>45446</v>
      </c>
      <c r="I59" s="207">
        <v>36600</v>
      </c>
      <c r="J59" s="206">
        <v>34100</v>
      </c>
      <c r="K59" s="207">
        <v>34700</v>
      </c>
      <c r="L59" s="206">
        <v>31100</v>
      </c>
      <c r="M59" s="207">
        <v>32688</v>
      </c>
      <c r="N59" s="206">
        <v>35600</v>
      </c>
      <c r="O59" s="207">
        <v>36561</v>
      </c>
      <c r="P59" s="206">
        <v>25732</v>
      </c>
      <c r="Q59" s="177">
        <f t="shared" si="2"/>
        <v>411461</v>
      </c>
      <c r="R59" s="117">
        <f t="shared" si="3"/>
        <v>0</v>
      </c>
      <c r="BD59" s="55"/>
      <c r="BE59" s="55"/>
      <c r="BF59" s="55"/>
    </row>
    <row r="60" spans="1:58" s="176" customFormat="1">
      <c r="A60" s="208"/>
      <c r="B60" s="194" t="s">
        <v>163</v>
      </c>
      <c r="C60" s="198">
        <v>80110</v>
      </c>
      <c r="D60" s="86">
        <f>SUM(D61:D62)</f>
        <v>93823</v>
      </c>
      <c r="E60" s="86">
        <f t="shared" ref="E60:P60" si="21">SUM(E61:E62)</f>
        <v>7292</v>
      </c>
      <c r="F60" s="86">
        <f t="shared" si="21"/>
        <v>9982</v>
      </c>
      <c r="G60" s="86">
        <f t="shared" si="21"/>
        <v>16573</v>
      </c>
      <c r="H60" s="86">
        <f t="shared" si="21"/>
        <v>14561</v>
      </c>
      <c r="I60" s="86">
        <f t="shared" si="21"/>
        <v>14314</v>
      </c>
      <c r="J60" s="86">
        <f t="shared" si="21"/>
        <v>10643</v>
      </c>
      <c r="K60" s="86">
        <f t="shared" si="21"/>
        <v>10643</v>
      </c>
      <c r="L60" s="86">
        <f t="shared" si="21"/>
        <v>9815</v>
      </c>
      <c r="M60" s="86">
        <f t="shared" si="21"/>
        <v>0</v>
      </c>
      <c r="N60" s="86">
        <f t="shared" si="21"/>
        <v>0</v>
      </c>
      <c r="O60" s="86">
        <f t="shared" si="21"/>
        <v>0</v>
      </c>
      <c r="P60" s="86">
        <f t="shared" si="21"/>
        <v>0</v>
      </c>
      <c r="Q60" s="177">
        <f t="shared" si="2"/>
        <v>93823</v>
      </c>
      <c r="R60" s="117">
        <f t="shared" si="3"/>
        <v>0</v>
      </c>
      <c r="BD60" s="55"/>
      <c r="BE60" s="55"/>
      <c r="BF60" s="55"/>
    </row>
    <row r="61" spans="1:58" s="176" customFormat="1">
      <c r="A61" s="196"/>
      <c r="B61" s="197" t="s">
        <v>193</v>
      </c>
      <c r="C61" s="198"/>
      <c r="D61" s="86">
        <v>93823</v>
      </c>
      <c r="E61" s="86">
        <v>7292</v>
      </c>
      <c r="F61" s="179">
        <v>9982</v>
      </c>
      <c r="G61" s="86">
        <v>16573</v>
      </c>
      <c r="H61" s="86">
        <v>14561</v>
      </c>
      <c r="I61" s="179">
        <v>14314</v>
      </c>
      <c r="J61" s="86">
        <v>10643</v>
      </c>
      <c r="K61" s="179">
        <v>10643</v>
      </c>
      <c r="L61" s="86">
        <v>9815</v>
      </c>
      <c r="M61" s="179"/>
      <c r="N61" s="86"/>
      <c r="O61" s="179"/>
      <c r="P61" s="86"/>
      <c r="Q61" s="175">
        <f t="shared" si="2"/>
        <v>93823</v>
      </c>
      <c r="R61" s="117">
        <f t="shared" si="3"/>
        <v>0</v>
      </c>
      <c r="BD61" s="55"/>
      <c r="BE61" s="55"/>
      <c r="BF61" s="55"/>
    </row>
    <row r="62" spans="1:58" s="176" customFormat="1" hidden="1">
      <c r="A62" s="196"/>
      <c r="B62" s="197" t="s">
        <v>194</v>
      </c>
      <c r="C62" s="198"/>
      <c r="D62" s="86"/>
      <c r="E62" s="86"/>
      <c r="F62" s="179"/>
      <c r="G62" s="86"/>
      <c r="H62" s="86"/>
      <c r="I62" s="179"/>
      <c r="J62" s="86"/>
      <c r="K62" s="179"/>
      <c r="L62" s="86"/>
      <c r="M62" s="179"/>
      <c r="N62" s="86"/>
      <c r="O62" s="179"/>
      <c r="P62" s="86"/>
      <c r="Q62" s="175">
        <f t="shared" si="2"/>
        <v>0</v>
      </c>
      <c r="R62" s="117">
        <f t="shared" si="3"/>
        <v>0</v>
      </c>
      <c r="BD62" s="55"/>
      <c r="BE62" s="55"/>
      <c r="BF62" s="55"/>
    </row>
    <row r="63" spans="1:58" s="176" customFormat="1">
      <c r="A63" s="196"/>
      <c r="B63" s="194" t="s">
        <v>164</v>
      </c>
      <c r="C63" s="198">
        <v>80111</v>
      </c>
      <c r="D63" s="206">
        <v>207030</v>
      </c>
      <c r="E63" s="206">
        <v>17900</v>
      </c>
      <c r="F63" s="207">
        <v>25404</v>
      </c>
      <c r="G63" s="206">
        <v>33486</v>
      </c>
      <c r="H63" s="206">
        <v>33139</v>
      </c>
      <c r="I63" s="207">
        <v>26900</v>
      </c>
      <c r="J63" s="206">
        <v>25905</v>
      </c>
      <c r="K63" s="207">
        <v>22270</v>
      </c>
      <c r="L63" s="206">
        <v>22026</v>
      </c>
      <c r="M63" s="207"/>
      <c r="N63" s="206"/>
      <c r="O63" s="207"/>
      <c r="P63" s="206"/>
      <c r="Q63" s="175">
        <f t="shared" si="2"/>
        <v>207030</v>
      </c>
      <c r="R63" s="117">
        <f t="shared" si="3"/>
        <v>0</v>
      </c>
      <c r="BD63" s="55"/>
      <c r="BE63" s="55"/>
      <c r="BF63" s="55"/>
    </row>
    <row r="64" spans="1:58" s="176" customFormat="1">
      <c r="A64" s="196"/>
      <c r="B64" s="194" t="s">
        <v>228</v>
      </c>
      <c r="C64" s="198">
        <v>80116</v>
      </c>
      <c r="D64" s="206">
        <f>D65+D66</f>
        <v>813793</v>
      </c>
      <c r="E64" s="206">
        <f t="shared" ref="E64:P64" si="22">E65+E66</f>
        <v>72836</v>
      </c>
      <c r="F64" s="206">
        <f t="shared" si="22"/>
        <v>70053</v>
      </c>
      <c r="G64" s="206">
        <f t="shared" si="22"/>
        <v>78028</v>
      </c>
      <c r="H64" s="206">
        <f t="shared" si="22"/>
        <v>72514</v>
      </c>
      <c r="I64" s="206">
        <f t="shared" si="22"/>
        <v>78289</v>
      </c>
      <c r="J64" s="206">
        <f t="shared" si="22"/>
        <v>73680</v>
      </c>
      <c r="K64" s="206">
        <f t="shared" si="22"/>
        <v>69210</v>
      </c>
      <c r="L64" s="206">
        <f t="shared" si="22"/>
        <v>69210</v>
      </c>
      <c r="M64" s="206">
        <f t="shared" si="22"/>
        <v>84239</v>
      </c>
      <c r="N64" s="206">
        <f t="shared" si="22"/>
        <v>57754</v>
      </c>
      <c r="O64" s="206">
        <f t="shared" si="22"/>
        <v>44740</v>
      </c>
      <c r="P64" s="206">
        <f t="shared" si="22"/>
        <v>43240</v>
      </c>
      <c r="Q64" s="175">
        <f>SUM(E64:P64)</f>
        <v>813793</v>
      </c>
      <c r="R64" s="117">
        <f t="shared" si="3"/>
        <v>0</v>
      </c>
      <c r="BD64" s="55"/>
      <c r="BE64" s="55"/>
      <c r="BF64" s="55"/>
    </row>
    <row r="65" spans="1:58" s="176" customFormat="1">
      <c r="A65" s="196"/>
      <c r="B65" s="194" t="s">
        <v>255</v>
      </c>
      <c r="C65" s="198"/>
      <c r="D65" s="206">
        <v>314000</v>
      </c>
      <c r="E65" s="206">
        <v>49571</v>
      </c>
      <c r="F65" s="207">
        <v>34725</v>
      </c>
      <c r="G65" s="206">
        <v>26114</v>
      </c>
      <c r="H65" s="206">
        <v>26114</v>
      </c>
      <c r="I65" s="207">
        <v>33136</v>
      </c>
      <c r="J65" s="206">
        <v>30000</v>
      </c>
      <c r="K65" s="207">
        <v>30000</v>
      </c>
      <c r="L65" s="206">
        <v>30000</v>
      </c>
      <c r="M65" s="207">
        <v>40000</v>
      </c>
      <c r="N65" s="206">
        <v>14340</v>
      </c>
      <c r="O65" s="207"/>
      <c r="P65" s="206"/>
      <c r="Q65" s="175">
        <f t="shared" si="2"/>
        <v>314000</v>
      </c>
      <c r="R65" s="117">
        <f t="shared" si="3"/>
        <v>0</v>
      </c>
      <c r="BD65" s="55"/>
      <c r="BE65" s="55"/>
      <c r="BF65" s="55"/>
    </row>
    <row r="66" spans="1:58" s="176" customFormat="1">
      <c r="A66" s="196"/>
      <c r="B66" s="194" t="s">
        <v>228</v>
      </c>
      <c r="C66" s="198"/>
      <c r="D66" s="206">
        <f>SUM(D67:D68)</f>
        <v>499793</v>
      </c>
      <c r="E66" s="206">
        <f t="shared" ref="E66:P66" si="23">SUM(E67:E68)</f>
        <v>23265</v>
      </c>
      <c r="F66" s="206">
        <f t="shared" si="23"/>
        <v>35328</v>
      </c>
      <c r="G66" s="206">
        <f t="shared" si="23"/>
        <v>51914</v>
      </c>
      <c r="H66" s="206">
        <f t="shared" si="23"/>
        <v>46400</v>
      </c>
      <c r="I66" s="206">
        <f t="shared" si="23"/>
        <v>45153</v>
      </c>
      <c r="J66" s="206">
        <f t="shared" si="23"/>
        <v>43680</v>
      </c>
      <c r="K66" s="206">
        <f t="shared" si="23"/>
        <v>39210</v>
      </c>
      <c r="L66" s="206">
        <f t="shared" si="23"/>
        <v>39210</v>
      </c>
      <c r="M66" s="206">
        <f t="shared" si="23"/>
        <v>44239</v>
      </c>
      <c r="N66" s="206">
        <f t="shared" si="23"/>
        <v>43414</v>
      </c>
      <c r="O66" s="206">
        <f t="shared" si="23"/>
        <v>44740</v>
      </c>
      <c r="P66" s="206">
        <f t="shared" si="23"/>
        <v>43240</v>
      </c>
      <c r="Q66" s="255">
        <f>SUM(E66:P66)</f>
        <v>499793</v>
      </c>
      <c r="R66" s="117">
        <f t="shared" si="3"/>
        <v>0</v>
      </c>
      <c r="BD66" s="55"/>
      <c r="BE66" s="55"/>
      <c r="BF66" s="55"/>
    </row>
    <row r="67" spans="1:58" s="176" customFormat="1">
      <c r="A67" s="196"/>
      <c r="B67" s="197" t="s">
        <v>198</v>
      </c>
      <c r="C67" s="198"/>
      <c r="D67" s="206">
        <v>145747</v>
      </c>
      <c r="E67" s="206">
        <v>5965</v>
      </c>
      <c r="F67" s="207">
        <v>17756</v>
      </c>
      <c r="G67" s="206">
        <v>23401</v>
      </c>
      <c r="H67" s="206">
        <v>17768</v>
      </c>
      <c r="I67" s="207">
        <v>11800</v>
      </c>
      <c r="J67" s="206">
        <v>11900</v>
      </c>
      <c r="K67" s="207">
        <v>8000</v>
      </c>
      <c r="L67" s="206">
        <v>8000</v>
      </c>
      <c r="M67" s="207">
        <v>9839</v>
      </c>
      <c r="N67" s="206">
        <v>9818</v>
      </c>
      <c r="O67" s="207">
        <v>11000</v>
      </c>
      <c r="P67" s="206">
        <v>10500</v>
      </c>
      <c r="Q67" s="255">
        <f t="shared" ref="Q67:Q74" si="24">SUM(E67:P67)</f>
        <v>145747</v>
      </c>
      <c r="R67" s="117">
        <f t="shared" si="3"/>
        <v>0</v>
      </c>
      <c r="BD67" s="55"/>
      <c r="BE67" s="55"/>
      <c r="BF67" s="55"/>
    </row>
    <row r="68" spans="1:58" s="176" customFormat="1">
      <c r="A68" s="196"/>
      <c r="B68" s="197" t="s">
        <v>229</v>
      </c>
      <c r="C68" s="198"/>
      <c r="D68" s="206">
        <v>354046</v>
      </c>
      <c r="E68" s="206">
        <v>17300</v>
      </c>
      <c r="F68" s="207">
        <v>17572</v>
      </c>
      <c r="G68" s="206">
        <v>28513</v>
      </c>
      <c r="H68" s="206">
        <v>28632</v>
      </c>
      <c r="I68" s="207">
        <v>33353</v>
      </c>
      <c r="J68" s="206">
        <v>31780</v>
      </c>
      <c r="K68" s="207">
        <v>31210</v>
      </c>
      <c r="L68" s="206">
        <v>31210</v>
      </c>
      <c r="M68" s="207">
        <v>34400</v>
      </c>
      <c r="N68" s="206">
        <v>33596</v>
      </c>
      <c r="O68" s="207">
        <v>33740</v>
      </c>
      <c r="P68" s="206">
        <v>32740</v>
      </c>
      <c r="Q68" s="255">
        <f t="shared" si="24"/>
        <v>354046</v>
      </c>
      <c r="R68" s="117">
        <f t="shared" si="3"/>
        <v>0</v>
      </c>
      <c r="BD68" s="55"/>
      <c r="BE68" s="55"/>
      <c r="BF68" s="55"/>
    </row>
    <row r="69" spans="1:58" s="176" customFormat="1">
      <c r="A69" s="196"/>
      <c r="B69" s="185" t="s">
        <v>230</v>
      </c>
      <c r="C69" s="198">
        <v>80117</v>
      </c>
      <c r="D69" s="206">
        <f>SUM(D70:D71)</f>
        <v>512627</v>
      </c>
      <c r="E69" s="206">
        <f t="shared" ref="E69:P69" si="25">SUM(E70:E71)</f>
        <v>32720</v>
      </c>
      <c r="F69" s="206">
        <f t="shared" si="25"/>
        <v>35424</v>
      </c>
      <c r="G69" s="206">
        <f t="shared" si="25"/>
        <v>36402</v>
      </c>
      <c r="H69" s="206">
        <f t="shared" si="25"/>
        <v>36099</v>
      </c>
      <c r="I69" s="206">
        <f t="shared" si="25"/>
        <v>41926</v>
      </c>
      <c r="J69" s="206">
        <f t="shared" si="25"/>
        <v>37846</v>
      </c>
      <c r="K69" s="206">
        <f t="shared" si="25"/>
        <v>37846</v>
      </c>
      <c r="L69" s="206">
        <f t="shared" si="25"/>
        <v>37846</v>
      </c>
      <c r="M69" s="206">
        <f t="shared" si="25"/>
        <v>53860</v>
      </c>
      <c r="N69" s="206">
        <f t="shared" si="25"/>
        <v>52846</v>
      </c>
      <c r="O69" s="206">
        <f t="shared" si="25"/>
        <v>52846</v>
      </c>
      <c r="P69" s="206">
        <f t="shared" si="25"/>
        <v>56966</v>
      </c>
      <c r="Q69" s="255">
        <f t="shared" si="24"/>
        <v>512627</v>
      </c>
      <c r="R69" s="117">
        <f t="shared" si="3"/>
        <v>0</v>
      </c>
      <c r="BD69" s="55"/>
      <c r="BE69" s="55"/>
      <c r="BF69" s="55"/>
    </row>
    <row r="70" spans="1:58" s="176" customFormat="1">
      <c r="A70" s="196"/>
      <c r="B70" s="197" t="s">
        <v>194</v>
      </c>
      <c r="C70" s="198"/>
      <c r="D70" s="206">
        <v>35539</v>
      </c>
      <c r="E70" s="206">
        <v>1664</v>
      </c>
      <c r="F70" s="207">
        <v>2812</v>
      </c>
      <c r="G70" s="206">
        <v>3790</v>
      </c>
      <c r="H70" s="206">
        <v>3487</v>
      </c>
      <c r="I70" s="207">
        <v>2846</v>
      </c>
      <c r="J70" s="206">
        <v>2846</v>
      </c>
      <c r="K70" s="207">
        <v>2846</v>
      </c>
      <c r="L70" s="206">
        <v>2846</v>
      </c>
      <c r="M70" s="207">
        <v>3860</v>
      </c>
      <c r="N70" s="206">
        <v>2846</v>
      </c>
      <c r="O70" s="207">
        <v>2846</v>
      </c>
      <c r="P70" s="206">
        <v>2850</v>
      </c>
      <c r="Q70" s="255">
        <f t="shared" si="24"/>
        <v>35539</v>
      </c>
      <c r="R70" s="117">
        <f t="shared" si="3"/>
        <v>0</v>
      </c>
      <c r="BD70" s="55"/>
      <c r="BE70" s="55"/>
      <c r="BF70" s="55"/>
    </row>
    <row r="71" spans="1:58" s="176" customFormat="1">
      <c r="A71" s="196"/>
      <c r="B71" s="197" t="s">
        <v>202</v>
      </c>
      <c r="C71" s="198"/>
      <c r="D71" s="206">
        <v>477088</v>
      </c>
      <c r="E71" s="206">
        <v>31056</v>
      </c>
      <c r="F71" s="207">
        <v>32612</v>
      </c>
      <c r="G71" s="206">
        <v>32612</v>
      </c>
      <c r="H71" s="206">
        <v>32612</v>
      </c>
      <c r="I71" s="207">
        <v>39080</v>
      </c>
      <c r="J71" s="206">
        <v>35000</v>
      </c>
      <c r="K71" s="207">
        <v>35000</v>
      </c>
      <c r="L71" s="206">
        <v>35000</v>
      </c>
      <c r="M71" s="207">
        <v>50000</v>
      </c>
      <c r="N71" s="206">
        <v>50000</v>
      </c>
      <c r="O71" s="207">
        <v>50000</v>
      </c>
      <c r="P71" s="206">
        <v>54116</v>
      </c>
      <c r="Q71" s="255">
        <f t="shared" si="24"/>
        <v>477088</v>
      </c>
      <c r="R71" s="117">
        <f t="shared" si="3"/>
        <v>0</v>
      </c>
      <c r="BD71" s="55"/>
      <c r="BE71" s="55"/>
      <c r="BF71" s="55"/>
    </row>
    <row r="72" spans="1:58" s="176" customFormat="1">
      <c r="A72" s="208"/>
      <c r="B72" s="194" t="s">
        <v>101</v>
      </c>
      <c r="C72" s="198">
        <v>80120</v>
      </c>
      <c r="D72" s="86">
        <f>SUM(D73:D79)</f>
        <v>7909863</v>
      </c>
      <c r="E72" s="86">
        <f t="shared" ref="E72:P72" si="26">SUM(E73:E79)</f>
        <v>615188</v>
      </c>
      <c r="F72" s="86">
        <f t="shared" si="26"/>
        <v>700557</v>
      </c>
      <c r="G72" s="86">
        <f t="shared" si="26"/>
        <v>980016</v>
      </c>
      <c r="H72" s="86">
        <f t="shared" si="26"/>
        <v>886182</v>
      </c>
      <c r="I72" s="86">
        <f t="shared" si="26"/>
        <v>772869</v>
      </c>
      <c r="J72" s="86">
        <f t="shared" si="26"/>
        <v>669539</v>
      </c>
      <c r="K72" s="86">
        <f t="shared" si="26"/>
        <v>628697</v>
      </c>
      <c r="L72" s="86">
        <f t="shared" si="26"/>
        <v>566707</v>
      </c>
      <c r="M72" s="86">
        <f t="shared" si="26"/>
        <v>612374</v>
      </c>
      <c r="N72" s="86">
        <f t="shared" si="26"/>
        <v>515714</v>
      </c>
      <c r="O72" s="86">
        <f t="shared" si="26"/>
        <v>492520</v>
      </c>
      <c r="P72" s="86">
        <f t="shared" si="26"/>
        <v>469500</v>
      </c>
      <c r="Q72" s="255">
        <f t="shared" si="24"/>
        <v>7909863</v>
      </c>
      <c r="R72" s="117">
        <f t="shared" si="3"/>
        <v>0</v>
      </c>
      <c r="BD72" s="55"/>
      <c r="BE72" s="55"/>
      <c r="BF72" s="55"/>
    </row>
    <row r="73" spans="1:58" s="176" customFormat="1">
      <c r="A73" s="196"/>
      <c r="B73" s="197" t="s">
        <v>195</v>
      </c>
      <c r="C73" s="198"/>
      <c r="D73" s="89">
        <v>3361397</v>
      </c>
      <c r="E73" s="86">
        <v>287103</v>
      </c>
      <c r="F73" s="179">
        <v>304066</v>
      </c>
      <c r="G73" s="92">
        <v>428203</v>
      </c>
      <c r="H73" s="92">
        <v>366645</v>
      </c>
      <c r="I73" s="199">
        <v>273040</v>
      </c>
      <c r="J73" s="92">
        <v>287040</v>
      </c>
      <c r="K73" s="199">
        <v>270250</v>
      </c>
      <c r="L73" s="92">
        <v>270250</v>
      </c>
      <c r="M73" s="199">
        <v>267050</v>
      </c>
      <c r="N73" s="92">
        <v>217450</v>
      </c>
      <c r="O73" s="199">
        <v>196426</v>
      </c>
      <c r="P73" s="92">
        <v>193874</v>
      </c>
      <c r="Q73" s="255">
        <f t="shared" si="24"/>
        <v>3361397</v>
      </c>
      <c r="R73" s="117">
        <f t="shared" si="3"/>
        <v>0</v>
      </c>
      <c r="BD73" s="55"/>
      <c r="BE73" s="55"/>
      <c r="BF73" s="55"/>
    </row>
    <row r="74" spans="1:58" s="178" customFormat="1">
      <c r="A74" s="196"/>
      <c r="B74" s="197" t="s">
        <v>196</v>
      </c>
      <c r="C74" s="198"/>
      <c r="D74" s="86">
        <v>2058686</v>
      </c>
      <c r="E74" s="86">
        <v>157261</v>
      </c>
      <c r="F74" s="179">
        <v>177768</v>
      </c>
      <c r="G74" s="86">
        <v>265313</v>
      </c>
      <c r="H74" s="86">
        <v>225426</v>
      </c>
      <c r="I74" s="179">
        <v>238481</v>
      </c>
      <c r="J74" s="86">
        <v>149200</v>
      </c>
      <c r="K74" s="179">
        <v>148000</v>
      </c>
      <c r="L74" s="86">
        <v>145500</v>
      </c>
      <c r="M74" s="179">
        <v>168948</v>
      </c>
      <c r="N74" s="86">
        <v>141500</v>
      </c>
      <c r="O74" s="179">
        <v>138387</v>
      </c>
      <c r="P74" s="86">
        <v>102902</v>
      </c>
      <c r="Q74" s="255">
        <f t="shared" si="24"/>
        <v>2058686</v>
      </c>
      <c r="R74" s="117">
        <f t="shared" si="3"/>
        <v>0</v>
      </c>
      <c r="BD74" s="412"/>
      <c r="BE74" s="412"/>
      <c r="BF74" s="412"/>
    </row>
    <row r="75" spans="1:58" s="176" customFormat="1">
      <c r="A75" s="209"/>
      <c r="B75" s="210" t="s">
        <v>193</v>
      </c>
      <c r="C75" s="211"/>
      <c r="D75" s="212">
        <v>517714</v>
      </c>
      <c r="E75" s="213">
        <v>29617</v>
      </c>
      <c r="F75" s="214">
        <v>35999</v>
      </c>
      <c r="G75" s="213">
        <v>49726</v>
      </c>
      <c r="H75" s="213">
        <v>43256</v>
      </c>
      <c r="I75" s="214">
        <v>43184</v>
      </c>
      <c r="J75" s="213">
        <v>43000</v>
      </c>
      <c r="K75" s="214">
        <v>41000</v>
      </c>
      <c r="L75" s="213">
        <v>39000</v>
      </c>
      <c r="M75" s="214">
        <v>53440</v>
      </c>
      <c r="N75" s="213">
        <v>44000</v>
      </c>
      <c r="O75" s="214">
        <v>52719</v>
      </c>
      <c r="P75" s="213">
        <v>42773</v>
      </c>
      <c r="Q75" s="175">
        <f t="shared" si="2"/>
        <v>517714</v>
      </c>
      <c r="R75" s="117">
        <f t="shared" si="3"/>
        <v>0</v>
      </c>
      <c r="BD75" s="55"/>
      <c r="BE75" s="55"/>
      <c r="BF75" s="55"/>
    </row>
    <row r="76" spans="1:58" s="176" customFormat="1">
      <c r="A76" s="196"/>
      <c r="B76" s="197" t="s">
        <v>197</v>
      </c>
      <c r="C76" s="198"/>
      <c r="D76" s="187">
        <v>1045407</v>
      </c>
      <c r="E76" s="187">
        <v>61161</v>
      </c>
      <c r="F76" s="195">
        <v>81260</v>
      </c>
      <c r="G76" s="187">
        <v>120024</v>
      </c>
      <c r="H76" s="187">
        <v>123111</v>
      </c>
      <c r="I76" s="195">
        <v>116588</v>
      </c>
      <c r="J76" s="187">
        <v>97399</v>
      </c>
      <c r="K76" s="195">
        <v>87790</v>
      </c>
      <c r="L76" s="187">
        <v>66644</v>
      </c>
      <c r="M76" s="195">
        <v>77286</v>
      </c>
      <c r="N76" s="187">
        <v>67438</v>
      </c>
      <c r="O76" s="195">
        <v>61488</v>
      </c>
      <c r="P76" s="187">
        <v>85218</v>
      </c>
      <c r="Q76" s="175">
        <f>SUM(E76:P76)</f>
        <v>1045407</v>
      </c>
      <c r="R76" s="117">
        <f t="shared" si="3"/>
        <v>0</v>
      </c>
      <c r="BD76" s="55"/>
      <c r="BE76" s="55"/>
      <c r="BF76" s="55"/>
    </row>
    <row r="77" spans="1:58" s="178" customFormat="1">
      <c r="A77" s="196"/>
      <c r="B77" s="197" t="s">
        <v>198</v>
      </c>
      <c r="C77" s="198"/>
      <c r="D77" s="77">
        <v>578129</v>
      </c>
      <c r="E77" s="86">
        <v>33486</v>
      </c>
      <c r="F77" s="179">
        <v>56708</v>
      </c>
      <c r="G77" s="86">
        <v>72240</v>
      </c>
      <c r="H77" s="86">
        <v>49023</v>
      </c>
      <c r="I77" s="179">
        <v>48600</v>
      </c>
      <c r="J77" s="86">
        <v>46900</v>
      </c>
      <c r="K77" s="179">
        <v>46650</v>
      </c>
      <c r="L77" s="86">
        <v>45313</v>
      </c>
      <c r="M77" s="179">
        <v>45650</v>
      </c>
      <c r="N77" s="86">
        <v>45326</v>
      </c>
      <c r="O77" s="179">
        <v>43500</v>
      </c>
      <c r="P77" s="86">
        <v>44733</v>
      </c>
      <c r="Q77" s="177">
        <f t="shared" si="2"/>
        <v>578129</v>
      </c>
      <c r="R77" s="117">
        <f t="shared" ref="R77:R140" si="27">D77-Q77</f>
        <v>0</v>
      </c>
      <c r="BD77" s="412"/>
      <c r="BE77" s="412"/>
      <c r="BF77" s="412"/>
    </row>
    <row r="78" spans="1:58" s="176" customFormat="1">
      <c r="A78" s="196"/>
      <c r="B78" s="197" t="s">
        <v>199</v>
      </c>
      <c r="C78" s="198"/>
      <c r="D78" s="86">
        <v>314401</v>
      </c>
      <c r="E78" s="86">
        <v>46560</v>
      </c>
      <c r="F78" s="179">
        <v>44756</v>
      </c>
      <c r="G78" s="86">
        <v>44510</v>
      </c>
      <c r="H78" s="86">
        <v>44592</v>
      </c>
      <c r="I78" s="179">
        <v>52976</v>
      </c>
      <c r="J78" s="86">
        <v>46000</v>
      </c>
      <c r="K78" s="179">
        <v>35007</v>
      </c>
      <c r="L78" s="86"/>
      <c r="M78" s="179"/>
      <c r="N78" s="86"/>
      <c r="O78" s="179"/>
      <c r="P78" s="86"/>
      <c r="Q78" s="175">
        <f t="shared" si="2"/>
        <v>314401</v>
      </c>
      <c r="R78" s="117">
        <f t="shared" si="27"/>
        <v>0</v>
      </c>
      <c r="BD78" s="55"/>
      <c r="BE78" s="55"/>
      <c r="BF78" s="55"/>
    </row>
    <row r="79" spans="1:58" s="176" customFormat="1">
      <c r="A79" s="196"/>
      <c r="B79" s="197" t="s">
        <v>242</v>
      </c>
      <c r="C79" s="198"/>
      <c r="D79" s="86">
        <v>34129</v>
      </c>
      <c r="E79" s="86"/>
      <c r="F79" s="179"/>
      <c r="G79" s="86"/>
      <c r="H79" s="86">
        <v>34129</v>
      </c>
      <c r="I79" s="179"/>
      <c r="J79" s="86"/>
      <c r="K79" s="179"/>
      <c r="L79" s="86"/>
      <c r="M79" s="179"/>
      <c r="N79" s="86"/>
      <c r="O79" s="179"/>
      <c r="P79" s="86"/>
      <c r="Q79" s="175">
        <f>SUM(E79:P79)</f>
        <v>34129</v>
      </c>
      <c r="R79" s="117">
        <f t="shared" si="27"/>
        <v>0</v>
      </c>
      <c r="BD79" s="55"/>
      <c r="BE79" s="55"/>
      <c r="BF79" s="55"/>
    </row>
    <row r="80" spans="1:58" s="176" customFormat="1">
      <c r="A80" s="196"/>
      <c r="B80" s="194" t="s">
        <v>104</v>
      </c>
      <c r="C80" s="198">
        <v>80115</v>
      </c>
      <c r="D80" s="86">
        <f>SUM(D81:D86)</f>
        <v>11609486</v>
      </c>
      <c r="E80" s="86">
        <f t="shared" ref="E80:P80" si="28">SUM(E81:E86)</f>
        <v>925660</v>
      </c>
      <c r="F80" s="86">
        <f t="shared" si="28"/>
        <v>1041155</v>
      </c>
      <c r="G80" s="86">
        <f t="shared" si="28"/>
        <v>1453374</v>
      </c>
      <c r="H80" s="86">
        <f t="shared" si="28"/>
        <v>1283102</v>
      </c>
      <c r="I80" s="86">
        <f t="shared" si="28"/>
        <v>1016607</v>
      </c>
      <c r="J80" s="86">
        <f t="shared" si="28"/>
        <v>926149</v>
      </c>
      <c r="K80" s="86">
        <f t="shared" si="28"/>
        <v>908157</v>
      </c>
      <c r="L80" s="86">
        <f t="shared" si="28"/>
        <v>899746</v>
      </c>
      <c r="M80" s="86">
        <f t="shared" si="28"/>
        <v>923575</v>
      </c>
      <c r="N80" s="86">
        <f t="shared" si="28"/>
        <v>819485</v>
      </c>
      <c r="O80" s="86">
        <f t="shared" si="28"/>
        <v>763291</v>
      </c>
      <c r="P80" s="86">
        <f t="shared" si="28"/>
        <v>649185</v>
      </c>
      <c r="Q80" s="175">
        <f t="shared" si="2"/>
        <v>11609486</v>
      </c>
      <c r="R80" s="117">
        <f t="shared" si="27"/>
        <v>0</v>
      </c>
      <c r="BD80" s="55"/>
      <c r="BE80" s="55"/>
      <c r="BF80" s="55"/>
    </row>
    <row r="81" spans="1:58" s="176" customFormat="1">
      <c r="A81" s="196"/>
      <c r="B81" s="197" t="s">
        <v>194</v>
      </c>
      <c r="C81" s="198"/>
      <c r="D81" s="89">
        <v>3733156</v>
      </c>
      <c r="E81" s="86">
        <v>298350</v>
      </c>
      <c r="F81" s="179">
        <v>305689</v>
      </c>
      <c r="G81" s="92">
        <v>454342</v>
      </c>
      <c r="H81" s="92">
        <v>413694</v>
      </c>
      <c r="I81" s="199">
        <v>339500</v>
      </c>
      <c r="J81" s="92">
        <v>290696</v>
      </c>
      <c r="K81" s="199">
        <v>290000</v>
      </c>
      <c r="L81" s="92">
        <v>290000</v>
      </c>
      <c r="M81" s="199">
        <v>332537</v>
      </c>
      <c r="N81" s="92">
        <v>260000</v>
      </c>
      <c r="O81" s="199">
        <v>250500</v>
      </c>
      <c r="P81" s="92">
        <v>207848</v>
      </c>
      <c r="Q81" s="175">
        <f t="shared" si="2"/>
        <v>3733156</v>
      </c>
      <c r="R81" s="117">
        <f t="shared" si="27"/>
        <v>0</v>
      </c>
      <c r="BD81" s="55"/>
      <c r="BE81" s="55"/>
      <c r="BF81" s="55"/>
    </row>
    <row r="82" spans="1:58" s="178" customFormat="1">
      <c r="A82" s="196"/>
      <c r="B82" s="197" t="s">
        <v>200</v>
      </c>
      <c r="C82" s="198"/>
      <c r="D82" s="77">
        <v>4137795</v>
      </c>
      <c r="E82" s="86">
        <v>345049</v>
      </c>
      <c r="F82" s="179">
        <v>377453</v>
      </c>
      <c r="G82" s="92">
        <v>539265</v>
      </c>
      <c r="H82" s="92">
        <v>478126</v>
      </c>
      <c r="I82" s="199">
        <v>304400</v>
      </c>
      <c r="J82" s="92">
        <v>301100</v>
      </c>
      <c r="K82" s="199">
        <v>300100</v>
      </c>
      <c r="L82" s="92">
        <v>307069</v>
      </c>
      <c r="M82" s="199">
        <v>317876</v>
      </c>
      <c r="N82" s="92">
        <v>316900</v>
      </c>
      <c r="O82" s="199">
        <v>288100</v>
      </c>
      <c r="P82" s="92">
        <v>262357</v>
      </c>
      <c r="Q82" s="177">
        <f t="shared" si="2"/>
        <v>4137795</v>
      </c>
      <c r="R82" s="117">
        <f t="shared" si="27"/>
        <v>0</v>
      </c>
      <c r="BD82" s="412"/>
      <c r="BE82" s="412"/>
      <c r="BF82" s="412"/>
    </row>
    <row r="83" spans="1:58" s="176" customFormat="1">
      <c r="A83" s="196"/>
      <c r="B83" s="197" t="s">
        <v>193</v>
      </c>
      <c r="C83" s="198"/>
      <c r="D83" s="187">
        <v>1987330</v>
      </c>
      <c r="E83" s="187">
        <v>143355</v>
      </c>
      <c r="F83" s="195">
        <v>211932</v>
      </c>
      <c r="G83" s="187">
        <v>249036</v>
      </c>
      <c r="H83" s="187">
        <v>189384</v>
      </c>
      <c r="I83" s="195">
        <v>185000</v>
      </c>
      <c r="J83" s="187">
        <v>185000</v>
      </c>
      <c r="K83" s="195">
        <v>157904</v>
      </c>
      <c r="L83" s="187">
        <v>146144</v>
      </c>
      <c r="M83" s="195">
        <v>146500</v>
      </c>
      <c r="N83" s="187">
        <v>145682</v>
      </c>
      <c r="O83" s="195">
        <v>133558</v>
      </c>
      <c r="P83" s="187">
        <v>93835</v>
      </c>
      <c r="Q83" s="175">
        <f t="shared" si="2"/>
        <v>1987330</v>
      </c>
      <c r="R83" s="117">
        <f t="shared" si="27"/>
        <v>0</v>
      </c>
      <c r="BD83" s="55"/>
      <c r="BE83" s="55"/>
      <c r="BF83" s="55"/>
    </row>
    <row r="84" spans="1:58" s="176" customFormat="1">
      <c r="A84" s="196"/>
      <c r="B84" s="197" t="s">
        <v>197</v>
      </c>
      <c r="C84" s="198"/>
      <c r="D84" s="295">
        <v>1247250</v>
      </c>
      <c r="E84" s="203">
        <v>79717</v>
      </c>
      <c r="F84" s="204">
        <v>88086</v>
      </c>
      <c r="G84" s="295">
        <v>153303</v>
      </c>
      <c r="H84" s="295">
        <v>144470</v>
      </c>
      <c r="I84" s="296">
        <v>112600</v>
      </c>
      <c r="J84" s="295">
        <v>89353</v>
      </c>
      <c r="K84" s="296">
        <v>100153</v>
      </c>
      <c r="L84" s="295">
        <v>96533</v>
      </c>
      <c r="M84" s="296">
        <v>109854</v>
      </c>
      <c r="N84" s="295">
        <v>96903</v>
      </c>
      <c r="O84" s="296">
        <v>91133</v>
      </c>
      <c r="P84" s="295">
        <v>85145</v>
      </c>
      <c r="Q84" s="297">
        <f t="shared" si="2"/>
        <v>1247250</v>
      </c>
      <c r="R84" s="117">
        <f t="shared" si="27"/>
        <v>0</v>
      </c>
      <c r="BD84" s="55"/>
      <c r="BE84" s="55"/>
      <c r="BF84" s="55"/>
    </row>
    <row r="85" spans="1:58" s="176" customFormat="1" hidden="1">
      <c r="A85" s="208"/>
      <c r="B85" s="197" t="s">
        <v>198</v>
      </c>
      <c r="C85" s="198"/>
      <c r="D85" s="77"/>
      <c r="E85" s="86"/>
      <c r="F85" s="179"/>
      <c r="G85" s="86"/>
      <c r="H85" s="86"/>
      <c r="I85" s="179"/>
      <c r="J85" s="86"/>
      <c r="K85" s="179"/>
      <c r="L85" s="86"/>
      <c r="M85" s="179"/>
      <c r="N85" s="86"/>
      <c r="O85" s="179"/>
      <c r="P85" s="86"/>
      <c r="Q85" s="175">
        <f t="shared" si="2"/>
        <v>0</v>
      </c>
      <c r="R85" s="117">
        <f t="shared" si="27"/>
        <v>0</v>
      </c>
      <c r="BD85" s="55"/>
      <c r="BE85" s="55"/>
      <c r="BF85" s="55"/>
    </row>
    <row r="86" spans="1:58" s="178" customFormat="1">
      <c r="A86" s="196"/>
      <c r="B86" s="197" t="s">
        <v>199</v>
      </c>
      <c r="C86" s="198"/>
      <c r="D86" s="86">
        <v>503955</v>
      </c>
      <c r="E86" s="86">
        <v>59189</v>
      </c>
      <c r="F86" s="179">
        <v>57995</v>
      </c>
      <c r="G86" s="86">
        <v>57428</v>
      </c>
      <c r="H86" s="86">
        <v>57428</v>
      </c>
      <c r="I86" s="179">
        <v>75107</v>
      </c>
      <c r="J86" s="86">
        <v>60000</v>
      </c>
      <c r="K86" s="179">
        <v>60000</v>
      </c>
      <c r="L86" s="86">
        <v>60000</v>
      </c>
      <c r="M86" s="179">
        <v>16808</v>
      </c>
      <c r="N86" s="86"/>
      <c r="O86" s="179"/>
      <c r="P86" s="86"/>
      <c r="Q86" s="177">
        <f t="shared" si="2"/>
        <v>503955</v>
      </c>
      <c r="R86" s="117">
        <f t="shared" si="27"/>
        <v>0</v>
      </c>
      <c r="BD86" s="412"/>
      <c r="BE86" s="412"/>
      <c r="BF86" s="412"/>
    </row>
    <row r="87" spans="1:58" s="176" customFormat="1">
      <c r="A87" s="196"/>
      <c r="B87" s="194" t="s">
        <v>165</v>
      </c>
      <c r="C87" s="198">
        <v>80134</v>
      </c>
      <c r="D87" s="86">
        <v>1709786</v>
      </c>
      <c r="E87" s="206">
        <v>118420</v>
      </c>
      <c r="F87" s="207">
        <v>145509</v>
      </c>
      <c r="G87" s="206">
        <v>198416</v>
      </c>
      <c r="H87" s="206">
        <v>192843</v>
      </c>
      <c r="I87" s="207">
        <v>143500</v>
      </c>
      <c r="J87" s="206">
        <v>142131</v>
      </c>
      <c r="K87" s="207">
        <v>126500</v>
      </c>
      <c r="L87" s="206">
        <v>126100</v>
      </c>
      <c r="M87" s="207">
        <v>133252</v>
      </c>
      <c r="N87" s="206">
        <v>140712</v>
      </c>
      <c r="O87" s="207">
        <v>129403</v>
      </c>
      <c r="P87" s="206">
        <v>113000</v>
      </c>
      <c r="Q87" s="175">
        <f t="shared" si="2"/>
        <v>1709786</v>
      </c>
      <c r="R87" s="117">
        <f t="shared" si="27"/>
        <v>0</v>
      </c>
      <c r="BD87" s="55"/>
      <c r="BE87" s="55"/>
      <c r="BF87" s="55"/>
    </row>
    <row r="88" spans="1:58" s="176" customFormat="1">
      <c r="A88" s="196"/>
      <c r="B88" s="194" t="s">
        <v>110</v>
      </c>
      <c r="C88" s="198">
        <v>80144</v>
      </c>
      <c r="D88" s="187">
        <v>129000</v>
      </c>
      <c r="E88" s="187">
        <v>7687</v>
      </c>
      <c r="F88" s="195">
        <v>4635</v>
      </c>
      <c r="G88" s="187">
        <v>44475</v>
      </c>
      <c r="H88" s="187">
        <v>11521</v>
      </c>
      <c r="I88" s="195">
        <v>7500</v>
      </c>
      <c r="J88" s="187">
        <v>7500</v>
      </c>
      <c r="K88" s="195">
        <v>7500</v>
      </c>
      <c r="L88" s="187">
        <v>8000</v>
      </c>
      <c r="M88" s="195">
        <v>7686</v>
      </c>
      <c r="N88" s="187">
        <v>8200</v>
      </c>
      <c r="O88" s="195">
        <v>7472</v>
      </c>
      <c r="P88" s="187">
        <v>6824</v>
      </c>
      <c r="Q88" s="175">
        <f t="shared" si="2"/>
        <v>129000</v>
      </c>
      <c r="R88" s="117">
        <f t="shared" si="27"/>
        <v>0</v>
      </c>
      <c r="BD88" s="55"/>
      <c r="BE88" s="55"/>
      <c r="BF88" s="55"/>
    </row>
    <row r="89" spans="1:58" s="176" customFormat="1">
      <c r="A89" s="208"/>
      <c r="B89" s="194" t="s">
        <v>166</v>
      </c>
      <c r="C89" s="198">
        <v>80146</v>
      </c>
      <c r="D89" s="86">
        <f>SUM(D90:D98)</f>
        <v>134086</v>
      </c>
      <c r="E89" s="86">
        <f t="shared" ref="E89:P89" si="29">SUM(E90:E98)</f>
        <v>0</v>
      </c>
      <c r="F89" s="86">
        <f t="shared" si="29"/>
        <v>0</v>
      </c>
      <c r="G89" s="86">
        <f t="shared" si="29"/>
        <v>5043</v>
      </c>
      <c r="H89" s="86">
        <f t="shared" si="29"/>
        <v>7622</v>
      </c>
      <c r="I89" s="86">
        <f t="shared" si="29"/>
        <v>16282</v>
      </c>
      <c r="J89" s="86">
        <f t="shared" si="29"/>
        <v>19744</v>
      </c>
      <c r="K89" s="86">
        <f t="shared" si="29"/>
        <v>360</v>
      </c>
      <c r="L89" s="86">
        <f t="shared" si="29"/>
        <v>400</v>
      </c>
      <c r="M89" s="86">
        <f t="shared" si="29"/>
        <v>19290</v>
      </c>
      <c r="N89" s="86">
        <f t="shared" si="29"/>
        <v>19199</v>
      </c>
      <c r="O89" s="86">
        <f t="shared" si="29"/>
        <v>13190</v>
      </c>
      <c r="P89" s="86">
        <f t="shared" si="29"/>
        <v>32956</v>
      </c>
      <c r="Q89" s="175">
        <f t="shared" si="2"/>
        <v>134086</v>
      </c>
      <c r="R89" s="117">
        <f t="shared" si="27"/>
        <v>0</v>
      </c>
      <c r="BD89" s="55"/>
      <c r="BE89" s="55"/>
      <c r="BF89" s="55"/>
    </row>
    <row r="90" spans="1:58" s="176" customFormat="1">
      <c r="A90" s="208"/>
      <c r="B90" s="194" t="s">
        <v>232</v>
      </c>
      <c r="C90" s="198"/>
      <c r="D90" s="86">
        <v>15700</v>
      </c>
      <c r="E90" s="86"/>
      <c r="F90" s="179"/>
      <c r="G90" s="86">
        <v>1622</v>
      </c>
      <c r="H90" s="86">
        <v>726</v>
      </c>
      <c r="I90" s="179">
        <v>292</v>
      </c>
      <c r="J90" s="86">
        <v>3000</v>
      </c>
      <c r="K90" s="179">
        <v>60</v>
      </c>
      <c r="L90" s="86"/>
      <c r="M90" s="179">
        <v>2500</v>
      </c>
      <c r="N90" s="86">
        <v>2500</v>
      </c>
      <c r="O90" s="179">
        <v>2500</v>
      </c>
      <c r="P90" s="86">
        <v>2500</v>
      </c>
      <c r="Q90" s="175">
        <f t="shared" si="2"/>
        <v>15700</v>
      </c>
      <c r="R90" s="117">
        <f t="shared" si="27"/>
        <v>0</v>
      </c>
      <c r="BD90" s="55"/>
      <c r="BE90" s="55"/>
      <c r="BF90" s="55"/>
    </row>
    <row r="91" spans="1:58" s="176" customFormat="1">
      <c r="A91" s="208"/>
      <c r="B91" s="194" t="s">
        <v>196</v>
      </c>
      <c r="C91" s="198"/>
      <c r="D91" s="86">
        <v>12000</v>
      </c>
      <c r="E91" s="86"/>
      <c r="F91" s="179"/>
      <c r="G91" s="86">
        <v>12</v>
      </c>
      <c r="H91" s="86">
        <v>1095</v>
      </c>
      <c r="I91" s="179">
        <v>4173</v>
      </c>
      <c r="J91" s="86">
        <v>1900</v>
      </c>
      <c r="K91" s="179"/>
      <c r="L91" s="86"/>
      <c r="M91" s="179">
        <v>3140</v>
      </c>
      <c r="N91" s="86">
        <v>840</v>
      </c>
      <c r="O91" s="179">
        <v>440</v>
      </c>
      <c r="P91" s="86">
        <v>400</v>
      </c>
      <c r="Q91" s="175">
        <f t="shared" si="2"/>
        <v>12000</v>
      </c>
      <c r="R91" s="117">
        <f t="shared" si="27"/>
        <v>0</v>
      </c>
      <c r="BD91" s="55"/>
      <c r="BE91" s="55"/>
      <c r="BF91" s="55"/>
    </row>
    <row r="92" spans="1:58" s="176" customFormat="1">
      <c r="A92" s="208"/>
      <c r="B92" s="194" t="s">
        <v>252</v>
      </c>
      <c r="C92" s="198"/>
      <c r="D92" s="86">
        <v>21021</v>
      </c>
      <c r="E92" s="86"/>
      <c r="F92" s="179"/>
      <c r="G92" s="86"/>
      <c r="H92" s="86">
        <v>518</v>
      </c>
      <c r="I92" s="179">
        <v>5000</v>
      </c>
      <c r="J92" s="86">
        <v>2483</v>
      </c>
      <c r="K92" s="179"/>
      <c r="L92" s="86"/>
      <c r="M92" s="179">
        <v>2000</v>
      </c>
      <c r="N92" s="86">
        <v>5000</v>
      </c>
      <c r="O92" s="179">
        <v>2000</v>
      </c>
      <c r="P92" s="86">
        <v>4020</v>
      </c>
      <c r="Q92" s="175">
        <f t="shared" si="2"/>
        <v>21021</v>
      </c>
      <c r="R92" s="117">
        <f t="shared" si="27"/>
        <v>0</v>
      </c>
      <c r="BD92" s="55"/>
      <c r="BE92" s="55"/>
      <c r="BF92" s="55"/>
    </row>
    <row r="93" spans="1:58" s="176" customFormat="1">
      <c r="A93" s="208"/>
      <c r="B93" s="194" t="s">
        <v>201</v>
      </c>
      <c r="C93" s="198"/>
      <c r="D93" s="86">
        <v>10480</v>
      </c>
      <c r="E93" s="86"/>
      <c r="F93" s="179"/>
      <c r="G93" s="86">
        <v>1940</v>
      </c>
      <c r="H93" s="86">
        <v>1595</v>
      </c>
      <c r="I93" s="179">
        <v>1500</v>
      </c>
      <c r="J93" s="86">
        <v>1200</v>
      </c>
      <c r="K93" s="179"/>
      <c r="L93" s="86"/>
      <c r="M93" s="179">
        <v>1200</v>
      </c>
      <c r="N93" s="86">
        <v>1200</v>
      </c>
      <c r="O93" s="179">
        <v>1200</v>
      </c>
      <c r="P93" s="86">
        <v>645</v>
      </c>
      <c r="Q93" s="175">
        <f t="shared" si="2"/>
        <v>10480</v>
      </c>
      <c r="R93" s="117">
        <f t="shared" si="27"/>
        <v>0</v>
      </c>
      <c r="BD93" s="55"/>
      <c r="BE93" s="55"/>
      <c r="BF93" s="55"/>
    </row>
    <row r="94" spans="1:58" s="176" customFormat="1">
      <c r="A94" s="208"/>
      <c r="B94" s="194" t="s">
        <v>197</v>
      </c>
      <c r="C94" s="198"/>
      <c r="D94" s="86">
        <v>11375</v>
      </c>
      <c r="E94" s="86"/>
      <c r="F94" s="179"/>
      <c r="G94" s="86">
        <v>252</v>
      </c>
      <c r="H94" s="86">
        <v>1128</v>
      </c>
      <c r="I94" s="179">
        <v>1300</v>
      </c>
      <c r="J94" s="86">
        <v>1300</v>
      </c>
      <c r="K94" s="179">
        <v>300</v>
      </c>
      <c r="L94" s="86">
        <v>400</v>
      </c>
      <c r="M94" s="179">
        <v>1600</v>
      </c>
      <c r="N94" s="86">
        <v>1495</v>
      </c>
      <c r="O94" s="179">
        <v>1500</v>
      </c>
      <c r="P94" s="86">
        <v>2100</v>
      </c>
      <c r="Q94" s="175">
        <f>SUM(E94:P94)</f>
        <v>11375</v>
      </c>
      <c r="R94" s="117">
        <f t="shared" si="27"/>
        <v>0</v>
      </c>
      <c r="BD94" s="55"/>
      <c r="BE94" s="55"/>
      <c r="BF94" s="55"/>
    </row>
    <row r="95" spans="1:58" s="176" customFormat="1">
      <c r="A95" s="208"/>
      <c r="B95" s="194" t="s">
        <v>194</v>
      </c>
      <c r="C95" s="198"/>
      <c r="D95" s="86">
        <v>15220</v>
      </c>
      <c r="E95" s="86"/>
      <c r="F95" s="179"/>
      <c r="G95" s="86">
        <v>427</v>
      </c>
      <c r="H95" s="86">
        <v>161</v>
      </c>
      <c r="I95" s="179">
        <v>1500</v>
      </c>
      <c r="J95" s="86">
        <v>2500</v>
      </c>
      <c r="K95" s="179"/>
      <c r="L95" s="86"/>
      <c r="M95" s="179">
        <v>5000</v>
      </c>
      <c r="N95" s="86">
        <v>2000</v>
      </c>
      <c r="O95" s="179">
        <v>2000</v>
      </c>
      <c r="P95" s="86">
        <v>1632</v>
      </c>
      <c r="Q95" s="175">
        <f>SUM(E95:P95)</f>
        <v>15220</v>
      </c>
      <c r="R95" s="117">
        <f t="shared" si="27"/>
        <v>0</v>
      </c>
      <c r="BD95" s="55"/>
      <c r="BE95" s="55"/>
      <c r="BF95" s="55"/>
    </row>
    <row r="96" spans="1:58" s="176" customFormat="1">
      <c r="A96" s="208"/>
      <c r="B96" s="194" t="s">
        <v>200</v>
      </c>
      <c r="C96" s="198"/>
      <c r="D96" s="86">
        <v>22967</v>
      </c>
      <c r="E96" s="86"/>
      <c r="F96" s="179"/>
      <c r="G96" s="86">
        <v>790</v>
      </c>
      <c r="H96" s="86">
        <v>2399</v>
      </c>
      <c r="I96" s="179">
        <v>2467</v>
      </c>
      <c r="J96" s="86">
        <v>1311</v>
      </c>
      <c r="K96" s="179"/>
      <c r="L96" s="86"/>
      <c r="M96" s="179">
        <v>3500</v>
      </c>
      <c r="N96" s="86">
        <v>5500</v>
      </c>
      <c r="O96" s="179">
        <v>3500</v>
      </c>
      <c r="P96" s="86">
        <v>3500</v>
      </c>
      <c r="Q96" s="175">
        <f>SUM(E96:P96)</f>
        <v>22967</v>
      </c>
      <c r="R96" s="117">
        <f t="shared" si="27"/>
        <v>0</v>
      </c>
      <c r="BD96" s="55"/>
      <c r="BE96" s="55"/>
      <c r="BF96" s="55"/>
    </row>
    <row r="97" spans="1:58" s="176" customFormat="1">
      <c r="A97" s="208"/>
      <c r="B97" s="194" t="s">
        <v>256</v>
      </c>
      <c r="C97" s="198"/>
      <c r="D97" s="86">
        <v>1664</v>
      </c>
      <c r="E97" s="86"/>
      <c r="F97" s="179"/>
      <c r="G97" s="86"/>
      <c r="H97" s="86"/>
      <c r="I97" s="179">
        <v>50</v>
      </c>
      <c r="J97" s="86">
        <v>550</v>
      </c>
      <c r="K97" s="179"/>
      <c r="L97" s="86"/>
      <c r="M97" s="179">
        <v>350</v>
      </c>
      <c r="N97" s="86">
        <v>664</v>
      </c>
      <c r="O97" s="179">
        <v>50</v>
      </c>
      <c r="P97" s="86"/>
      <c r="Q97" s="175">
        <f>SUM(E97:P97)</f>
        <v>1664</v>
      </c>
      <c r="R97" s="117">
        <f t="shared" si="27"/>
        <v>0</v>
      </c>
      <c r="BD97" s="55"/>
      <c r="BE97" s="55"/>
      <c r="BF97" s="55"/>
    </row>
    <row r="98" spans="1:58" s="176" customFormat="1">
      <c r="A98" s="208"/>
      <c r="B98" s="194" t="s">
        <v>260</v>
      </c>
      <c r="C98" s="198"/>
      <c r="D98" s="86">
        <v>23659</v>
      </c>
      <c r="E98" s="86"/>
      <c r="F98" s="179"/>
      <c r="G98" s="86"/>
      <c r="H98" s="86"/>
      <c r="I98" s="179"/>
      <c r="J98" s="86">
        <v>5500</v>
      </c>
      <c r="K98" s="179"/>
      <c r="L98" s="86"/>
      <c r="M98" s="179"/>
      <c r="N98" s="86"/>
      <c r="O98" s="179"/>
      <c r="P98" s="86">
        <v>18159</v>
      </c>
      <c r="Q98" s="175">
        <f>SUM(E98:P98)</f>
        <v>23659</v>
      </c>
      <c r="R98" s="117">
        <f t="shared" si="27"/>
        <v>0</v>
      </c>
      <c r="BD98" s="55"/>
      <c r="BE98" s="55"/>
      <c r="BF98" s="55"/>
    </row>
    <row r="99" spans="1:58" s="176" customFormat="1">
      <c r="A99" s="196"/>
      <c r="B99" s="194" t="s">
        <v>111</v>
      </c>
      <c r="C99" s="198">
        <v>80148</v>
      </c>
      <c r="D99" s="206">
        <v>132825</v>
      </c>
      <c r="E99" s="206">
        <v>10508</v>
      </c>
      <c r="F99" s="207">
        <v>11208</v>
      </c>
      <c r="G99" s="206">
        <v>18062</v>
      </c>
      <c r="H99" s="206">
        <v>14616</v>
      </c>
      <c r="I99" s="207">
        <v>14371</v>
      </c>
      <c r="J99" s="206">
        <v>14300</v>
      </c>
      <c r="K99" s="207">
        <v>5700</v>
      </c>
      <c r="L99" s="206">
        <v>5400</v>
      </c>
      <c r="M99" s="207">
        <v>12700</v>
      </c>
      <c r="N99" s="206">
        <v>11500</v>
      </c>
      <c r="O99" s="207">
        <v>10654</v>
      </c>
      <c r="P99" s="206">
        <v>3806</v>
      </c>
      <c r="Q99" s="175">
        <f t="shared" si="2"/>
        <v>132825</v>
      </c>
      <c r="R99" s="117">
        <f t="shared" si="27"/>
        <v>0</v>
      </c>
      <c r="BD99" s="55"/>
      <c r="BE99" s="55"/>
      <c r="BF99" s="55"/>
    </row>
    <row r="100" spans="1:58" s="176" customFormat="1">
      <c r="A100" s="196"/>
      <c r="B100" s="194" t="s">
        <v>168</v>
      </c>
      <c r="C100" s="198">
        <v>80151</v>
      </c>
      <c r="D100" s="206">
        <f>SUM(D101:D102)</f>
        <v>635727</v>
      </c>
      <c r="E100" s="206">
        <f t="shared" ref="E100:P100" si="30">SUM(E101:E102)</f>
        <v>25509</v>
      </c>
      <c r="F100" s="206">
        <f t="shared" si="30"/>
        <v>29377</v>
      </c>
      <c r="G100" s="206">
        <f t="shared" si="30"/>
        <v>59744</v>
      </c>
      <c r="H100" s="206">
        <f t="shared" si="30"/>
        <v>50706</v>
      </c>
      <c r="I100" s="206">
        <f t="shared" si="30"/>
        <v>56500</v>
      </c>
      <c r="J100" s="206">
        <f t="shared" si="30"/>
        <v>57168</v>
      </c>
      <c r="K100" s="206">
        <f t="shared" si="30"/>
        <v>50500</v>
      </c>
      <c r="L100" s="206">
        <f t="shared" si="30"/>
        <v>50500</v>
      </c>
      <c r="M100" s="206">
        <f t="shared" si="30"/>
        <v>70013</v>
      </c>
      <c r="N100" s="206">
        <f t="shared" si="30"/>
        <v>68747</v>
      </c>
      <c r="O100" s="206">
        <f t="shared" si="30"/>
        <v>64416</v>
      </c>
      <c r="P100" s="206">
        <f t="shared" si="30"/>
        <v>52547</v>
      </c>
      <c r="Q100" s="175">
        <f t="shared" ref="Q100:Q172" si="31">SUM(E100:P100)</f>
        <v>635727</v>
      </c>
      <c r="R100" s="117">
        <f t="shared" si="27"/>
        <v>0</v>
      </c>
      <c r="BD100" s="55"/>
      <c r="BE100" s="55"/>
      <c r="BF100" s="55"/>
    </row>
    <row r="101" spans="1:58" s="176" customFormat="1">
      <c r="A101" s="196"/>
      <c r="B101" s="197" t="s">
        <v>198</v>
      </c>
      <c r="C101" s="198"/>
      <c r="D101" s="206">
        <v>318295</v>
      </c>
      <c r="E101" s="206">
        <v>4549</v>
      </c>
      <c r="F101" s="207">
        <v>6389</v>
      </c>
      <c r="G101" s="206">
        <v>29300</v>
      </c>
      <c r="H101" s="206">
        <v>28285</v>
      </c>
      <c r="I101" s="207">
        <v>33500</v>
      </c>
      <c r="J101" s="206">
        <v>34500</v>
      </c>
      <c r="K101" s="207">
        <v>29500</v>
      </c>
      <c r="L101" s="206">
        <v>29500</v>
      </c>
      <c r="M101" s="207">
        <v>35013</v>
      </c>
      <c r="N101" s="206">
        <v>33747</v>
      </c>
      <c r="O101" s="207">
        <v>29136</v>
      </c>
      <c r="P101" s="206">
        <v>24876</v>
      </c>
      <c r="Q101" s="175">
        <f t="shared" si="31"/>
        <v>318295</v>
      </c>
      <c r="R101" s="117">
        <f t="shared" si="27"/>
        <v>0</v>
      </c>
      <c r="BD101" s="55"/>
      <c r="BE101" s="55"/>
      <c r="BF101" s="55"/>
    </row>
    <row r="102" spans="1:58" s="176" customFormat="1">
      <c r="A102" s="196"/>
      <c r="B102" s="197" t="s">
        <v>201</v>
      </c>
      <c r="C102" s="198"/>
      <c r="D102" s="206">
        <v>317432</v>
      </c>
      <c r="E102" s="206">
        <v>20960</v>
      </c>
      <c r="F102" s="207">
        <v>22988</v>
      </c>
      <c r="G102" s="206">
        <v>30444</v>
      </c>
      <c r="H102" s="206">
        <v>22421</v>
      </c>
      <c r="I102" s="207">
        <v>23000</v>
      </c>
      <c r="J102" s="206">
        <v>22668</v>
      </c>
      <c r="K102" s="207">
        <v>21000</v>
      </c>
      <c r="L102" s="206">
        <v>21000</v>
      </c>
      <c r="M102" s="207">
        <v>35000</v>
      </c>
      <c r="N102" s="206">
        <v>35000</v>
      </c>
      <c r="O102" s="207">
        <v>35280</v>
      </c>
      <c r="P102" s="206">
        <v>27671</v>
      </c>
      <c r="Q102" s="175">
        <f t="shared" si="31"/>
        <v>317432</v>
      </c>
      <c r="R102" s="117">
        <f t="shared" si="27"/>
        <v>0</v>
      </c>
      <c r="BD102" s="55"/>
      <c r="BE102" s="55"/>
      <c r="BF102" s="55"/>
    </row>
    <row r="103" spans="1:58" s="176" customFormat="1">
      <c r="A103" s="196"/>
      <c r="B103" s="185" t="s">
        <v>167</v>
      </c>
      <c r="C103" s="198">
        <v>80152</v>
      </c>
      <c r="D103" s="206">
        <f>SUM(D104:D109)</f>
        <v>221549</v>
      </c>
      <c r="E103" s="206">
        <f t="shared" ref="E103:P103" si="32">SUM(E104:E109)</f>
        <v>4974</v>
      </c>
      <c r="F103" s="206">
        <f t="shared" si="32"/>
        <v>7010</v>
      </c>
      <c r="G103" s="206">
        <f t="shared" si="32"/>
        <v>13492</v>
      </c>
      <c r="H103" s="206">
        <f t="shared" si="32"/>
        <v>10716</v>
      </c>
      <c r="I103" s="206">
        <f t="shared" si="32"/>
        <v>10688</v>
      </c>
      <c r="J103" s="206">
        <f t="shared" si="32"/>
        <v>9351</v>
      </c>
      <c r="K103" s="206">
        <f t="shared" si="32"/>
        <v>9003</v>
      </c>
      <c r="L103" s="206">
        <f t="shared" si="32"/>
        <v>10603</v>
      </c>
      <c r="M103" s="206">
        <f t="shared" si="32"/>
        <v>10400</v>
      </c>
      <c r="N103" s="206">
        <f t="shared" si="32"/>
        <v>10057</v>
      </c>
      <c r="O103" s="206">
        <f t="shared" si="32"/>
        <v>8643</v>
      </c>
      <c r="P103" s="206">
        <f t="shared" si="32"/>
        <v>116612</v>
      </c>
      <c r="Q103" s="175">
        <f t="shared" si="31"/>
        <v>221549</v>
      </c>
      <c r="R103" s="117">
        <f t="shared" si="27"/>
        <v>0</v>
      </c>
      <c r="BD103" s="55"/>
      <c r="BE103" s="55"/>
      <c r="BF103" s="55"/>
    </row>
    <row r="104" spans="1:58" s="176" customFormat="1">
      <c r="A104" s="196"/>
      <c r="B104" s="197" t="s">
        <v>232</v>
      </c>
      <c r="C104" s="198"/>
      <c r="D104" s="206">
        <v>9174</v>
      </c>
      <c r="E104" s="206">
        <v>757</v>
      </c>
      <c r="F104" s="207">
        <v>970</v>
      </c>
      <c r="G104" s="206">
        <v>1332</v>
      </c>
      <c r="H104" s="206">
        <v>1163</v>
      </c>
      <c r="I104" s="207">
        <v>1300</v>
      </c>
      <c r="J104" s="206">
        <v>1100</v>
      </c>
      <c r="K104" s="207">
        <v>1000</v>
      </c>
      <c r="L104" s="206">
        <v>1100</v>
      </c>
      <c r="M104" s="207">
        <v>452</v>
      </c>
      <c r="N104" s="206"/>
      <c r="O104" s="207"/>
      <c r="P104" s="206"/>
      <c r="Q104" s="175">
        <f t="shared" si="31"/>
        <v>9174</v>
      </c>
      <c r="R104" s="117">
        <f t="shared" si="27"/>
        <v>0</v>
      </c>
      <c r="BD104" s="55"/>
      <c r="BE104" s="55"/>
      <c r="BF104" s="55"/>
    </row>
    <row r="105" spans="1:58" s="176" customFormat="1">
      <c r="A105" s="196"/>
      <c r="B105" s="197" t="s">
        <v>196</v>
      </c>
      <c r="C105" s="198"/>
      <c r="D105" s="206">
        <v>19587</v>
      </c>
      <c r="E105" s="206">
        <v>1003</v>
      </c>
      <c r="F105" s="207">
        <v>1009</v>
      </c>
      <c r="G105" s="206">
        <v>1440</v>
      </c>
      <c r="H105" s="206">
        <v>1270</v>
      </c>
      <c r="I105" s="207">
        <v>1750</v>
      </c>
      <c r="J105" s="206">
        <v>1798</v>
      </c>
      <c r="K105" s="207">
        <v>1550</v>
      </c>
      <c r="L105" s="206">
        <v>1550</v>
      </c>
      <c r="M105" s="207">
        <v>2098</v>
      </c>
      <c r="N105" s="206">
        <v>2048</v>
      </c>
      <c r="O105" s="207">
        <v>2044</v>
      </c>
      <c r="P105" s="206">
        <v>2027</v>
      </c>
      <c r="Q105" s="175">
        <f t="shared" si="31"/>
        <v>19587</v>
      </c>
      <c r="R105" s="117">
        <f t="shared" si="27"/>
        <v>0</v>
      </c>
      <c r="BD105" s="55"/>
      <c r="BE105" s="55"/>
      <c r="BF105" s="55"/>
    </row>
    <row r="106" spans="1:58" s="176" customFormat="1">
      <c r="A106" s="196"/>
      <c r="B106" s="197" t="s">
        <v>200</v>
      </c>
      <c r="C106" s="198"/>
      <c r="D106" s="206">
        <v>106169</v>
      </c>
      <c r="E106" s="206"/>
      <c r="F106" s="207"/>
      <c r="G106" s="206"/>
      <c r="H106" s="206"/>
      <c r="I106" s="207"/>
      <c r="J106" s="206"/>
      <c r="K106" s="207"/>
      <c r="L106" s="206"/>
      <c r="M106" s="207"/>
      <c r="N106" s="206"/>
      <c r="O106" s="207"/>
      <c r="P106" s="206">
        <v>106169</v>
      </c>
      <c r="Q106" s="175">
        <f t="shared" si="31"/>
        <v>106169</v>
      </c>
      <c r="R106" s="117">
        <f t="shared" si="27"/>
        <v>0</v>
      </c>
      <c r="BD106" s="55"/>
      <c r="BE106" s="55"/>
      <c r="BF106" s="55"/>
    </row>
    <row r="107" spans="1:58" s="176" customFormat="1">
      <c r="A107" s="196"/>
      <c r="B107" s="197" t="s">
        <v>197</v>
      </c>
      <c r="C107" s="198"/>
      <c r="D107" s="206">
        <v>22850</v>
      </c>
      <c r="E107" s="206">
        <v>523</v>
      </c>
      <c r="F107" s="207">
        <v>881</v>
      </c>
      <c r="G107" s="206">
        <v>1643</v>
      </c>
      <c r="H107" s="206">
        <v>1705</v>
      </c>
      <c r="I107" s="207">
        <v>2585</v>
      </c>
      <c r="J107" s="206">
        <v>1400</v>
      </c>
      <c r="K107" s="207">
        <v>1400</v>
      </c>
      <c r="L107" s="206">
        <v>2900</v>
      </c>
      <c r="M107" s="207">
        <v>2797</v>
      </c>
      <c r="N107" s="206">
        <v>2751</v>
      </c>
      <c r="O107" s="207">
        <v>1300</v>
      </c>
      <c r="P107" s="206">
        <v>2965</v>
      </c>
      <c r="Q107" s="175">
        <f t="shared" si="31"/>
        <v>22850</v>
      </c>
      <c r="R107" s="117">
        <f t="shared" si="27"/>
        <v>0</v>
      </c>
      <c r="BD107" s="55"/>
      <c r="BE107" s="55"/>
      <c r="BF107" s="55"/>
    </row>
    <row r="108" spans="1:58" s="176" customFormat="1">
      <c r="A108" s="196"/>
      <c r="B108" s="197" t="s">
        <v>201</v>
      </c>
      <c r="C108" s="198"/>
      <c r="D108" s="206">
        <v>10685</v>
      </c>
      <c r="E108" s="206">
        <v>455</v>
      </c>
      <c r="F108" s="207">
        <v>670</v>
      </c>
      <c r="G108" s="206">
        <v>808</v>
      </c>
      <c r="H108" s="206">
        <v>369</v>
      </c>
      <c r="I108" s="207">
        <v>1000</v>
      </c>
      <c r="J108" s="206">
        <v>1000</v>
      </c>
      <c r="K108" s="207">
        <v>1000</v>
      </c>
      <c r="L108" s="206">
        <v>1000</v>
      </c>
      <c r="M108" s="207">
        <v>1000</v>
      </c>
      <c r="N108" s="206">
        <v>1000</v>
      </c>
      <c r="O108" s="207">
        <v>1085</v>
      </c>
      <c r="P108" s="206">
        <v>1298</v>
      </c>
      <c r="Q108" s="175">
        <f t="shared" si="31"/>
        <v>10685</v>
      </c>
      <c r="R108" s="117">
        <f t="shared" si="27"/>
        <v>0</v>
      </c>
      <c r="BD108" s="55"/>
      <c r="BE108" s="55"/>
      <c r="BF108" s="55"/>
    </row>
    <row r="109" spans="1:58" s="176" customFormat="1">
      <c r="A109" s="196"/>
      <c r="B109" s="197" t="s">
        <v>194</v>
      </c>
      <c r="C109" s="198"/>
      <c r="D109" s="206">
        <v>53084</v>
      </c>
      <c r="E109" s="206">
        <v>2236</v>
      </c>
      <c r="F109" s="207">
        <v>3480</v>
      </c>
      <c r="G109" s="206">
        <v>8269</v>
      </c>
      <c r="H109" s="206">
        <v>6209</v>
      </c>
      <c r="I109" s="207">
        <v>4053</v>
      </c>
      <c r="J109" s="206">
        <v>4053</v>
      </c>
      <c r="K109" s="207">
        <v>4053</v>
      </c>
      <c r="L109" s="206">
        <v>4053</v>
      </c>
      <c r="M109" s="207">
        <v>4053</v>
      </c>
      <c r="N109" s="206">
        <v>4258</v>
      </c>
      <c r="O109" s="207">
        <v>4214</v>
      </c>
      <c r="P109" s="206">
        <v>4153</v>
      </c>
      <c r="Q109" s="175">
        <f t="shared" si="31"/>
        <v>53084</v>
      </c>
      <c r="R109" s="117">
        <f t="shared" si="27"/>
        <v>0</v>
      </c>
      <c r="BD109" s="55"/>
      <c r="BE109" s="55"/>
      <c r="BF109" s="55"/>
    </row>
    <row r="110" spans="1:58" s="176" customFormat="1">
      <c r="A110" s="208"/>
      <c r="B110" s="194" t="s">
        <v>64</v>
      </c>
      <c r="C110" s="198">
        <v>80195</v>
      </c>
      <c r="D110" s="206">
        <f>SUM(D111:D113)</f>
        <v>1917420</v>
      </c>
      <c r="E110" s="206">
        <f t="shared" ref="E110:P110" si="33">SUM(E111:E113)</f>
        <v>520</v>
      </c>
      <c r="F110" s="206">
        <f t="shared" si="33"/>
        <v>9403</v>
      </c>
      <c r="G110" s="206">
        <f t="shared" si="33"/>
        <v>6478</v>
      </c>
      <c r="H110" s="206">
        <f t="shared" si="33"/>
        <v>44058</v>
      </c>
      <c r="I110" s="206">
        <f t="shared" si="33"/>
        <v>31703</v>
      </c>
      <c r="J110" s="206">
        <f t="shared" si="33"/>
        <v>14902</v>
      </c>
      <c r="K110" s="206">
        <f t="shared" si="33"/>
        <v>3074</v>
      </c>
      <c r="L110" s="206">
        <f t="shared" si="33"/>
        <v>20343</v>
      </c>
      <c r="M110" s="206">
        <f t="shared" si="33"/>
        <v>29070</v>
      </c>
      <c r="N110" s="206">
        <f t="shared" si="33"/>
        <v>19350</v>
      </c>
      <c r="O110" s="206">
        <f t="shared" si="33"/>
        <v>19350</v>
      </c>
      <c r="P110" s="206">
        <f t="shared" si="33"/>
        <v>1719169</v>
      </c>
      <c r="Q110" s="175">
        <f t="shared" si="31"/>
        <v>1917420</v>
      </c>
      <c r="R110" s="117">
        <f t="shared" si="27"/>
        <v>0</v>
      </c>
      <c r="BD110" s="55"/>
      <c r="BE110" s="55"/>
      <c r="BF110" s="55"/>
    </row>
    <row r="111" spans="1:58" s="176" customFormat="1">
      <c r="A111" s="196"/>
      <c r="B111" s="197" t="s">
        <v>202</v>
      </c>
      <c r="C111" s="216"/>
      <c r="D111" s="187">
        <v>1732013</v>
      </c>
      <c r="E111" s="187"/>
      <c r="F111" s="195">
        <v>8778</v>
      </c>
      <c r="G111" s="187">
        <v>6478</v>
      </c>
      <c r="H111" s="187">
        <v>2256</v>
      </c>
      <c r="I111" s="195">
        <v>1303</v>
      </c>
      <c r="J111" s="187"/>
      <c r="K111" s="195"/>
      <c r="L111" s="187"/>
      <c r="M111" s="195">
        <v>10000</v>
      </c>
      <c r="N111" s="187"/>
      <c r="O111" s="195"/>
      <c r="P111" s="187">
        <v>1703198</v>
      </c>
      <c r="Q111" s="175">
        <f t="shared" si="31"/>
        <v>1732013</v>
      </c>
      <c r="R111" s="117">
        <f t="shared" si="27"/>
        <v>0</v>
      </c>
      <c r="BD111" s="55"/>
      <c r="BE111" s="55"/>
      <c r="BF111" s="55"/>
    </row>
    <row r="112" spans="1:58" s="176" customFormat="1">
      <c r="A112" s="196"/>
      <c r="B112" s="197" t="s">
        <v>231</v>
      </c>
      <c r="C112" s="216"/>
      <c r="D112" s="187">
        <v>171600</v>
      </c>
      <c r="E112" s="187"/>
      <c r="F112" s="195"/>
      <c r="G112" s="187"/>
      <c r="H112" s="187">
        <v>41223</v>
      </c>
      <c r="I112" s="195">
        <v>28600</v>
      </c>
      <c r="J112" s="187">
        <v>14402</v>
      </c>
      <c r="K112" s="195"/>
      <c r="L112" s="187">
        <v>18150</v>
      </c>
      <c r="M112" s="195">
        <v>18150</v>
      </c>
      <c r="N112" s="187">
        <v>18150</v>
      </c>
      <c r="O112" s="195">
        <v>18150</v>
      </c>
      <c r="P112" s="187">
        <v>14775</v>
      </c>
      <c r="Q112" s="175">
        <f t="shared" si="31"/>
        <v>171600</v>
      </c>
      <c r="R112" s="117">
        <f t="shared" si="27"/>
        <v>0</v>
      </c>
      <c r="BD112" s="55"/>
      <c r="BE112" s="55"/>
      <c r="BF112" s="55"/>
    </row>
    <row r="113" spans="1:58" s="176" customFormat="1">
      <c r="A113" s="208"/>
      <c r="B113" s="197" t="s">
        <v>196</v>
      </c>
      <c r="C113" s="198"/>
      <c r="D113" s="86">
        <v>13807</v>
      </c>
      <c r="E113" s="86">
        <v>520</v>
      </c>
      <c r="F113" s="179">
        <v>625</v>
      </c>
      <c r="G113" s="86"/>
      <c r="H113" s="86">
        <v>579</v>
      </c>
      <c r="I113" s="179">
        <v>1800</v>
      </c>
      <c r="J113" s="86">
        <v>500</v>
      </c>
      <c r="K113" s="179">
        <v>3074</v>
      </c>
      <c r="L113" s="86">
        <v>2193</v>
      </c>
      <c r="M113" s="179">
        <v>920</v>
      </c>
      <c r="N113" s="86">
        <v>1200</v>
      </c>
      <c r="O113" s="179">
        <v>1200</v>
      </c>
      <c r="P113" s="86">
        <v>1196</v>
      </c>
      <c r="Q113" s="175">
        <f t="shared" si="31"/>
        <v>13807</v>
      </c>
      <c r="R113" s="117">
        <f t="shared" si="27"/>
        <v>0</v>
      </c>
      <c r="BD113" s="55"/>
      <c r="BE113" s="55"/>
      <c r="BF113" s="55"/>
    </row>
    <row r="114" spans="1:58">
      <c r="A114" s="157">
        <v>851</v>
      </c>
      <c r="B114" s="154" t="s">
        <v>113</v>
      </c>
      <c r="C114" s="160"/>
      <c r="D114" s="102">
        <f>SUM(D115+D118+D119+D120+D123)</f>
        <v>1616380</v>
      </c>
      <c r="E114" s="102">
        <f t="shared" ref="E114:P114" si="34">SUM(E115+E118+E119+E120+E123)</f>
        <v>4485</v>
      </c>
      <c r="F114" s="102">
        <f t="shared" si="34"/>
        <v>405981</v>
      </c>
      <c r="G114" s="102">
        <f t="shared" si="34"/>
        <v>106087</v>
      </c>
      <c r="H114" s="102">
        <f t="shared" si="34"/>
        <v>106924</v>
      </c>
      <c r="I114" s="102">
        <f t="shared" si="34"/>
        <v>114385</v>
      </c>
      <c r="J114" s="102">
        <f t="shared" si="34"/>
        <v>120645</v>
      </c>
      <c r="K114" s="102">
        <f t="shared" si="34"/>
        <v>116555</v>
      </c>
      <c r="L114" s="102">
        <f t="shared" si="34"/>
        <v>117385</v>
      </c>
      <c r="M114" s="102">
        <f t="shared" si="34"/>
        <v>121545</v>
      </c>
      <c r="N114" s="102">
        <f t="shared" si="34"/>
        <v>114385</v>
      </c>
      <c r="O114" s="102">
        <f t="shared" si="34"/>
        <v>158585</v>
      </c>
      <c r="P114" s="102">
        <f t="shared" si="34"/>
        <v>129418</v>
      </c>
      <c r="Q114" s="175">
        <f t="shared" si="31"/>
        <v>1616380</v>
      </c>
      <c r="R114" s="117">
        <f t="shared" si="27"/>
        <v>0</v>
      </c>
      <c r="BD114" s="55"/>
      <c r="BE114" s="55"/>
      <c r="BF114" s="55"/>
    </row>
    <row r="115" spans="1:58" s="176" customFormat="1">
      <c r="A115" s="196"/>
      <c r="B115" s="194" t="s">
        <v>169</v>
      </c>
      <c r="C115" s="198">
        <v>85111</v>
      </c>
      <c r="D115" s="187">
        <f>SUM(D116:D117)</f>
        <v>345000</v>
      </c>
      <c r="E115" s="187">
        <f t="shared" ref="E115:P115" si="35">SUM(E116:E117)</f>
        <v>400</v>
      </c>
      <c r="F115" s="187">
        <f t="shared" si="35"/>
        <v>300400</v>
      </c>
      <c r="G115" s="187">
        <f t="shared" si="35"/>
        <v>400</v>
      </c>
      <c r="H115" s="187">
        <f t="shared" si="35"/>
        <v>400</v>
      </c>
      <c r="I115" s="187">
        <f t="shared" si="35"/>
        <v>400</v>
      </c>
      <c r="J115" s="187">
        <f t="shared" si="35"/>
        <v>400</v>
      </c>
      <c r="K115" s="187">
        <f t="shared" si="35"/>
        <v>400</v>
      </c>
      <c r="L115" s="187">
        <f t="shared" si="35"/>
        <v>400</v>
      </c>
      <c r="M115" s="187">
        <f t="shared" si="35"/>
        <v>400</v>
      </c>
      <c r="N115" s="187">
        <f t="shared" si="35"/>
        <v>400</v>
      </c>
      <c r="O115" s="187">
        <f t="shared" si="35"/>
        <v>40600</v>
      </c>
      <c r="P115" s="187">
        <f t="shared" si="35"/>
        <v>400</v>
      </c>
      <c r="Q115" s="175">
        <f t="shared" si="31"/>
        <v>345000</v>
      </c>
      <c r="R115" s="117">
        <f t="shared" si="27"/>
        <v>0</v>
      </c>
      <c r="BD115" s="55"/>
      <c r="BE115" s="55"/>
      <c r="BF115" s="55"/>
    </row>
    <row r="116" spans="1:58" s="176" customFormat="1">
      <c r="A116" s="196"/>
      <c r="B116" s="197" t="s">
        <v>235</v>
      </c>
      <c r="C116" s="198"/>
      <c r="D116" s="187">
        <v>345000</v>
      </c>
      <c r="E116" s="187">
        <v>400</v>
      </c>
      <c r="F116" s="195">
        <v>300400</v>
      </c>
      <c r="G116" s="187">
        <v>400</v>
      </c>
      <c r="H116" s="187">
        <v>400</v>
      </c>
      <c r="I116" s="195">
        <v>400</v>
      </c>
      <c r="J116" s="195">
        <v>400</v>
      </c>
      <c r="K116" s="195">
        <v>400</v>
      </c>
      <c r="L116" s="195">
        <v>400</v>
      </c>
      <c r="M116" s="195">
        <v>400</v>
      </c>
      <c r="N116" s="195">
        <v>400</v>
      </c>
      <c r="O116" s="195">
        <v>40600</v>
      </c>
      <c r="P116" s="187">
        <v>400</v>
      </c>
      <c r="Q116" s="175">
        <f t="shared" si="31"/>
        <v>345000</v>
      </c>
      <c r="R116" s="117">
        <f t="shared" si="27"/>
        <v>0</v>
      </c>
      <c r="BD116" s="55"/>
      <c r="BE116" s="55"/>
      <c r="BF116" s="55"/>
    </row>
    <row r="117" spans="1:58" s="176" customFormat="1" hidden="1">
      <c r="A117" s="196"/>
      <c r="B117" s="197" t="s">
        <v>191</v>
      </c>
      <c r="C117" s="198"/>
      <c r="D117" s="187"/>
      <c r="E117" s="187"/>
      <c r="F117" s="195"/>
      <c r="G117" s="187"/>
      <c r="H117" s="187"/>
      <c r="I117" s="195"/>
      <c r="J117" s="187"/>
      <c r="K117" s="195"/>
      <c r="L117" s="187"/>
      <c r="M117" s="195"/>
      <c r="N117" s="187"/>
      <c r="O117" s="195"/>
      <c r="P117" s="187"/>
      <c r="Q117" s="175">
        <f t="shared" si="31"/>
        <v>0</v>
      </c>
      <c r="R117" s="117">
        <f t="shared" si="27"/>
        <v>0</v>
      </c>
      <c r="BD117" s="55"/>
      <c r="BE117" s="55"/>
      <c r="BF117" s="55"/>
    </row>
    <row r="118" spans="1:58" s="176" customFormat="1">
      <c r="A118" s="196"/>
      <c r="B118" s="194" t="s">
        <v>170</v>
      </c>
      <c r="C118" s="198">
        <v>85152</v>
      </c>
      <c r="D118" s="86">
        <v>7420</v>
      </c>
      <c r="E118" s="86"/>
      <c r="F118" s="179"/>
      <c r="G118" s="86"/>
      <c r="H118" s="86"/>
      <c r="I118" s="179"/>
      <c r="J118" s="86">
        <v>4260</v>
      </c>
      <c r="K118" s="179"/>
      <c r="L118" s="86"/>
      <c r="M118" s="179">
        <v>3160</v>
      </c>
      <c r="N118" s="86"/>
      <c r="O118" s="179"/>
      <c r="P118" s="86"/>
      <c r="Q118" s="175">
        <f t="shared" si="31"/>
        <v>7420</v>
      </c>
      <c r="R118" s="117">
        <f t="shared" si="27"/>
        <v>0</v>
      </c>
      <c r="BD118" s="55"/>
      <c r="BE118" s="55"/>
      <c r="BF118" s="55"/>
    </row>
    <row r="119" spans="1:58" s="176" customFormat="1">
      <c r="A119" s="196"/>
      <c r="B119" s="194" t="s">
        <v>171</v>
      </c>
      <c r="C119" s="198">
        <v>85154</v>
      </c>
      <c r="D119" s="187">
        <v>4290</v>
      </c>
      <c r="E119" s="187"/>
      <c r="F119" s="195"/>
      <c r="G119" s="187"/>
      <c r="H119" s="187"/>
      <c r="I119" s="195"/>
      <c r="J119" s="187">
        <v>2000</v>
      </c>
      <c r="K119" s="195"/>
      <c r="L119" s="187"/>
      <c r="M119" s="195"/>
      <c r="N119" s="187"/>
      <c r="O119" s="195"/>
      <c r="P119" s="187">
        <v>2290</v>
      </c>
      <c r="Q119" s="175">
        <f t="shared" si="31"/>
        <v>4290</v>
      </c>
      <c r="R119" s="117">
        <f t="shared" si="27"/>
        <v>0</v>
      </c>
      <c r="BD119" s="55"/>
      <c r="BE119" s="55"/>
      <c r="BF119" s="55"/>
    </row>
    <row r="120" spans="1:58" s="176" customFormat="1">
      <c r="A120" s="208"/>
      <c r="B120" s="194" t="s">
        <v>114</v>
      </c>
      <c r="C120" s="198">
        <v>85156</v>
      </c>
      <c r="D120" s="86">
        <f>SUM(D121:D122)</f>
        <v>1246500</v>
      </c>
      <c r="E120" s="86">
        <f t="shared" ref="E120:P120" si="36">SUM(E121:E122)</f>
        <v>4085</v>
      </c>
      <c r="F120" s="86">
        <f t="shared" si="36"/>
        <v>105581</v>
      </c>
      <c r="G120" s="86">
        <f t="shared" si="36"/>
        <v>105687</v>
      </c>
      <c r="H120" s="86">
        <f t="shared" si="36"/>
        <v>106524</v>
      </c>
      <c r="I120" s="86">
        <f t="shared" si="36"/>
        <v>113985</v>
      </c>
      <c r="J120" s="86">
        <f t="shared" si="36"/>
        <v>113985</v>
      </c>
      <c r="K120" s="86">
        <f t="shared" si="36"/>
        <v>113985</v>
      </c>
      <c r="L120" s="86">
        <f t="shared" si="36"/>
        <v>113985</v>
      </c>
      <c r="M120" s="86">
        <f t="shared" si="36"/>
        <v>113985</v>
      </c>
      <c r="N120" s="86">
        <f t="shared" si="36"/>
        <v>113985</v>
      </c>
      <c r="O120" s="86">
        <f t="shared" si="36"/>
        <v>113985</v>
      </c>
      <c r="P120" s="86">
        <f t="shared" si="36"/>
        <v>126728</v>
      </c>
      <c r="Q120" s="175">
        <f t="shared" si="31"/>
        <v>1246500</v>
      </c>
      <c r="R120" s="117">
        <f t="shared" si="27"/>
        <v>0</v>
      </c>
      <c r="BD120" s="55"/>
      <c r="BE120" s="55"/>
      <c r="BF120" s="55"/>
    </row>
    <row r="121" spans="1:58" s="176" customFormat="1">
      <c r="A121" s="196"/>
      <c r="B121" s="197" t="s">
        <v>203</v>
      </c>
      <c r="C121" s="198"/>
      <c r="D121" s="86">
        <v>9400</v>
      </c>
      <c r="E121" s="86"/>
      <c r="F121" s="179">
        <v>781</v>
      </c>
      <c r="G121" s="86">
        <v>781</v>
      </c>
      <c r="H121" s="86">
        <v>782</v>
      </c>
      <c r="I121" s="179">
        <v>850</v>
      </c>
      <c r="J121" s="86">
        <v>850</v>
      </c>
      <c r="K121" s="179">
        <v>850</v>
      </c>
      <c r="L121" s="86">
        <v>850</v>
      </c>
      <c r="M121" s="179">
        <v>850</v>
      </c>
      <c r="N121" s="86">
        <v>850</v>
      </c>
      <c r="O121" s="179">
        <v>850</v>
      </c>
      <c r="P121" s="86">
        <v>1106</v>
      </c>
      <c r="Q121" s="175">
        <f t="shared" si="31"/>
        <v>9400</v>
      </c>
      <c r="R121" s="117">
        <f t="shared" si="27"/>
        <v>0</v>
      </c>
      <c r="BD121" s="55"/>
      <c r="BE121" s="55"/>
      <c r="BF121" s="55"/>
    </row>
    <row r="122" spans="1:58" s="176" customFormat="1">
      <c r="A122" s="196"/>
      <c r="B122" s="197" t="s">
        <v>204</v>
      </c>
      <c r="C122" s="198"/>
      <c r="D122" s="187">
        <v>1237100</v>
      </c>
      <c r="E122" s="187">
        <v>4085</v>
      </c>
      <c r="F122" s="195">
        <v>104800</v>
      </c>
      <c r="G122" s="187">
        <v>104906</v>
      </c>
      <c r="H122" s="187">
        <v>105742</v>
      </c>
      <c r="I122" s="195">
        <v>113135</v>
      </c>
      <c r="J122" s="187">
        <v>113135</v>
      </c>
      <c r="K122" s="195">
        <v>113135</v>
      </c>
      <c r="L122" s="187">
        <v>113135</v>
      </c>
      <c r="M122" s="195">
        <v>113135</v>
      </c>
      <c r="N122" s="187">
        <v>113135</v>
      </c>
      <c r="O122" s="195">
        <v>113135</v>
      </c>
      <c r="P122" s="187">
        <v>125622</v>
      </c>
      <c r="Q122" s="175">
        <f t="shared" si="31"/>
        <v>1237100</v>
      </c>
      <c r="R122" s="117">
        <f t="shared" si="27"/>
        <v>0</v>
      </c>
      <c r="BD122" s="55"/>
      <c r="BE122" s="55"/>
      <c r="BF122" s="55"/>
    </row>
    <row r="123" spans="1:58" s="176" customFormat="1">
      <c r="A123" s="196"/>
      <c r="B123" s="194" t="s">
        <v>64</v>
      </c>
      <c r="C123" s="198">
        <v>85195</v>
      </c>
      <c r="D123" s="86">
        <v>13170</v>
      </c>
      <c r="E123" s="86"/>
      <c r="F123" s="179"/>
      <c r="G123" s="86"/>
      <c r="H123" s="86"/>
      <c r="I123" s="179"/>
      <c r="J123" s="86"/>
      <c r="K123" s="179">
        <v>2170</v>
      </c>
      <c r="L123" s="86">
        <v>3000</v>
      </c>
      <c r="M123" s="179">
        <v>4000</v>
      </c>
      <c r="N123" s="86"/>
      <c r="O123" s="179">
        <v>4000</v>
      </c>
      <c r="P123" s="86"/>
      <c r="Q123" s="175">
        <f t="shared" si="31"/>
        <v>13170</v>
      </c>
      <c r="R123" s="117">
        <f t="shared" si="27"/>
        <v>0</v>
      </c>
      <c r="BD123" s="55"/>
      <c r="BE123" s="55"/>
      <c r="BF123" s="55"/>
    </row>
    <row r="124" spans="1:58">
      <c r="A124" s="157">
        <v>852</v>
      </c>
      <c r="B124" s="154" t="s">
        <v>117</v>
      </c>
      <c r="C124" s="160"/>
      <c r="D124" s="74">
        <f>SUM(D125+D128+D132+D133+D134)</f>
        <v>10986476</v>
      </c>
      <c r="E124" s="74">
        <f t="shared" ref="E124:Q124" si="37">SUM(E125+E128+E132+E133+E134)</f>
        <v>549473</v>
      </c>
      <c r="F124" s="74">
        <f t="shared" si="37"/>
        <v>1069000</v>
      </c>
      <c r="G124" s="74">
        <f t="shared" si="37"/>
        <v>1097549</v>
      </c>
      <c r="H124" s="74">
        <f t="shared" si="37"/>
        <v>860591</v>
      </c>
      <c r="I124" s="75">
        <f t="shared" si="37"/>
        <v>909905</v>
      </c>
      <c r="J124" s="74">
        <f t="shared" si="37"/>
        <v>893605</v>
      </c>
      <c r="K124" s="75">
        <f t="shared" si="37"/>
        <v>919087</v>
      </c>
      <c r="L124" s="74">
        <f t="shared" si="37"/>
        <v>900087</v>
      </c>
      <c r="M124" s="75">
        <f t="shared" si="37"/>
        <v>884810</v>
      </c>
      <c r="N124" s="74">
        <f t="shared" si="37"/>
        <v>862005</v>
      </c>
      <c r="O124" s="75">
        <f t="shared" si="37"/>
        <v>885602</v>
      </c>
      <c r="P124" s="74">
        <f t="shared" si="37"/>
        <v>1154762</v>
      </c>
      <c r="Q124" s="256">
        <f t="shared" si="37"/>
        <v>10986476</v>
      </c>
      <c r="R124" s="117">
        <f t="shared" si="27"/>
        <v>0</v>
      </c>
      <c r="BD124" s="55"/>
      <c r="BE124" s="55"/>
      <c r="BF124" s="55"/>
    </row>
    <row r="125" spans="1:58" s="176" customFormat="1">
      <c r="A125" s="196"/>
      <c r="B125" s="194" t="s">
        <v>118</v>
      </c>
      <c r="C125" s="198">
        <v>85202</v>
      </c>
      <c r="D125" s="86">
        <f>SUM(D126:D127)</f>
        <v>7637175</v>
      </c>
      <c r="E125" s="86">
        <f t="shared" ref="E125:P125" si="38">SUM(E126:E127)</f>
        <v>382307</v>
      </c>
      <c r="F125" s="86">
        <f t="shared" si="38"/>
        <v>849627</v>
      </c>
      <c r="G125" s="86">
        <f t="shared" si="38"/>
        <v>761734</v>
      </c>
      <c r="H125" s="86">
        <f t="shared" si="38"/>
        <v>620312</v>
      </c>
      <c r="I125" s="86">
        <f t="shared" si="38"/>
        <v>624681</v>
      </c>
      <c r="J125" s="86">
        <f t="shared" si="38"/>
        <v>655961</v>
      </c>
      <c r="K125" s="86">
        <f t="shared" si="38"/>
        <v>656877</v>
      </c>
      <c r="L125" s="86">
        <f t="shared" si="38"/>
        <v>655763</v>
      </c>
      <c r="M125" s="86">
        <f t="shared" si="38"/>
        <v>627213</v>
      </c>
      <c r="N125" s="86">
        <f t="shared" si="38"/>
        <v>599562</v>
      </c>
      <c r="O125" s="86">
        <f t="shared" si="38"/>
        <v>611694</v>
      </c>
      <c r="P125" s="86">
        <f t="shared" si="38"/>
        <v>591444</v>
      </c>
      <c r="Q125" s="175">
        <f t="shared" si="31"/>
        <v>7637175</v>
      </c>
      <c r="R125" s="117">
        <f t="shared" si="27"/>
        <v>0</v>
      </c>
      <c r="BD125" s="55"/>
      <c r="BE125" s="55"/>
      <c r="BF125" s="55"/>
    </row>
    <row r="126" spans="1:58" s="176" customFormat="1">
      <c r="A126" s="196"/>
      <c r="B126" s="197" t="s">
        <v>205</v>
      </c>
      <c r="C126" s="198"/>
      <c r="D126" s="86">
        <v>3312066</v>
      </c>
      <c r="E126" s="86">
        <v>157810</v>
      </c>
      <c r="F126" s="179">
        <v>361949</v>
      </c>
      <c r="G126" s="86">
        <v>320054</v>
      </c>
      <c r="H126" s="86">
        <v>260068</v>
      </c>
      <c r="I126" s="179">
        <v>272230</v>
      </c>
      <c r="J126" s="86">
        <v>283510</v>
      </c>
      <c r="K126" s="179">
        <v>284987</v>
      </c>
      <c r="L126" s="86">
        <v>263873</v>
      </c>
      <c r="M126" s="179">
        <v>255323</v>
      </c>
      <c r="N126" s="86">
        <v>247672</v>
      </c>
      <c r="O126" s="179">
        <v>259344</v>
      </c>
      <c r="P126" s="86">
        <v>345246</v>
      </c>
      <c r="Q126" s="175">
        <f t="shared" si="31"/>
        <v>3312066</v>
      </c>
      <c r="R126" s="117">
        <f t="shared" si="27"/>
        <v>0</v>
      </c>
      <c r="BD126" s="55"/>
      <c r="BE126" s="55"/>
      <c r="BF126" s="55"/>
    </row>
    <row r="127" spans="1:58" s="176" customFormat="1">
      <c r="A127" s="208"/>
      <c r="B127" s="197" t="s">
        <v>206</v>
      </c>
      <c r="C127" s="198"/>
      <c r="D127" s="86">
        <v>4325109</v>
      </c>
      <c r="E127" s="86">
        <v>224497</v>
      </c>
      <c r="F127" s="179">
        <v>487678</v>
      </c>
      <c r="G127" s="86">
        <v>441680</v>
      </c>
      <c r="H127" s="86">
        <v>360244</v>
      </c>
      <c r="I127" s="179">
        <v>352451</v>
      </c>
      <c r="J127" s="86">
        <v>372451</v>
      </c>
      <c r="K127" s="179">
        <v>371890</v>
      </c>
      <c r="L127" s="86">
        <v>391890</v>
      </c>
      <c r="M127" s="179">
        <v>371890</v>
      </c>
      <c r="N127" s="86">
        <v>351890</v>
      </c>
      <c r="O127" s="179">
        <v>352350</v>
      </c>
      <c r="P127" s="86">
        <v>246198</v>
      </c>
      <c r="Q127" s="175">
        <f t="shared" si="31"/>
        <v>4325109</v>
      </c>
      <c r="R127" s="117">
        <f t="shared" si="27"/>
        <v>0</v>
      </c>
      <c r="BD127" s="55"/>
      <c r="BE127" s="55"/>
      <c r="BF127" s="55"/>
    </row>
    <row r="128" spans="1:58" s="176" customFormat="1">
      <c r="A128" s="208"/>
      <c r="B128" s="194" t="s">
        <v>122</v>
      </c>
      <c r="C128" s="198">
        <v>85203</v>
      </c>
      <c r="D128" s="86">
        <f>SUM(D129:D131)</f>
        <v>2285999</v>
      </c>
      <c r="E128" s="86">
        <f t="shared" ref="E128:P128" si="39">SUM(E129:E131)</f>
        <v>109222</v>
      </c>
      <c r="F128" s="86">
        <f t="shared" si="39"/>
        <v>146724</v>
      </c>
      <c r="G128" s="86">
        <f t="shared" si="39"/>
        <v>235793</v>
      </c>
      <c r="H128" s="86">
        <f t="shared" si="39"/>
        <v>148296</v>
      </c>
      <c r="I128" s="86">
        <f t="shared" si="39"/>
        <v>188145</v>
      </c>
      <c r="J128" s="86">
        <f t="shared" si="39"/>
        <v>164290</v>
      </c>
      <c r="K128" s="86">
        <f t="shared" si="39"/>
        <v>166391</v>
      </c>
      <c r="L128" s="86">
        <f t="shared" si="39"/>
        <v>166291</v>
      </c>
      <c r="M128" s="86">
        <f t="shared" si="39"/>
        <v>179731</v>
      </c>
      <c r="N128" s="86">
        <f t="shared" si="39"/>
        <v>195191</v>
      </c>
      <c r="O128" s="86">
        <f t="shared" si="39"/>
        <v>204457</v>
      </c>
      <c r="P128" s="86">
        <f t="shared" si="39"/>
        <v>381468</v>
      </c>
      <c r="Q128" s="175">
        <f t="shared" si="31"/>
        <v>2285999</v>
      </c>
      <c r="R128" s="117">
        <f t="shared" si="27"/>
        <v>0</v>
      </c>
      <c r="BD128" s="55"/>
      <c r="BE128" s="55"/>
      <c r="BF128" s="55"/>
    </row>
    <row r="129" spans="1:58" s="176" customFormat="1">
      <c r="A129" s="208"/>
      <c r="B129" s="197" t="s">
        <v>207</v>
      </c>
      <c r="C129" s="198"/>
      <c r="D129" s="86">
        <v>654559</v>
      </c>
      <c r="E129" s="86">
        <v>30462</v>
      </c>
      <c r="F129" s="179">
        <v>45841</v>
      </c>
      <c r="G129" s="86">
        <v>76024</v>
      </c>
      <c r="H129" s="86">
        <v>46319</v>
      </c>
      <c r="I129" s="179">
        <v>55814</v>
      </c>
      <c r="J129" s="86">
        <v>48255</v>
      </c>
      <c r="K129" s="179">
        <v>50355</v>
      </c>
      <c r="L129" s="86">
        <v>50355</v>
      </c>
      <c r="M129" s="179">
        <v>52875</v>
      </c>
      <c r="N129" s="86">
        <v>50255</v>
      </c>
      <c r="O129" s="179">
        <v>57455</v>
      </c>
      <c r="P129" s="86">
        <v>90549</v>
      </c>
      <c r="Q129" s="175">
        <f t="shared" si="31"/>
        <v>654559</v>
      </c>
      <c r="R129" s="117">
        <f t="shared" si="27"/>
        <v>0</v>
      </c>
      <c r="BD129" s="55"/>
      <c r="BE129" s="55"/>
      <c r="BF129" s="55"/>
    </row>
    <row r="130" spans="1:58" s="176" customFormat="1">
      <c r="A130" s="208"/>
      <c r="B130" s="197" t="s">
        <v>208</v>
      </c>
      <c r="C130" s="198"/>
      <c r="D130" s="86">
        <v>771313</v>
      </c>
      <c r="E130" s="86">
        <v>33617</v>
      </c>
      <c r="F130" s="179">
        <v>42573</v>
      </c>
      <c r="G130" s="86">
        <v>74194</v>
      </c>
      <c r="H130" s="86">
        <v>44502</v>
      </c>
      <c r="I130" s="179">
        <v>58880</v>
      </c>
      <c r="J130" s="86">
        <v>51823</v>
      </c>
      <c r="K130" s="179">
        <v>51823</v>
      </c>
      <c r="L130" s="86">
        <v>51623</v>
      </c>
      <c r="M130" s="179">
        <v>59330</v>
      </c>
      <c r="N130" s="86">
        <v>76623</v>
      </c>
      <c r="O130" s="179">
        <v>66733</v>
      </c>
      <c r="P130" s="86">
        <v>159592</v>
      </c>
      <c r="Q130" s="175">
        <f t="shared" si="31"/>
        <v>771313</v>
      </c>
      <c r="R130" s="117">
        <f t="shared" si="27"/>
        <v>0</v>
      </c>
      <c r="BD130" s="55"/>
      <c r="BE130" s="55"/>
      <c r="BF130" s="55"/>
    </row>
    <row r="131" spans="1:58" s="176" customFormat="1">
      <c r="A131" s="208"/>
      <c r="B131" s="197" t="s">
        <v>209</v>
      </c>
      <c r="C131" s="198"/>
      <c r="D131" s="86">
        <v>860127</v>
      </c>
      <c r="E131" s="86">
        <v>45143</v>
      </c>
      <c r="F131" s="179">
        <v>58310</v>
      </c>
      <c r="G131" s="86">
        <v>85575</v>
      </c>
      <c r="H131" s="86">
        <v>57475</v>
      </c>
      <c r="I131" s="179">
        <v>73451</v>
      </c>
      <c r="J131" s="86">
        <v>64212</v>
      </c>
      <c r="K131" s="179">
        <v>64213</v>
      </c>
      <c r="L131" s="86">
        <v>64313</v>
      </c>
      <c r="M131" s="179">
        <v>67526</v>
      </c>
      <c r="N131" s="86">
        <v>68313</v>
      </c>
      <c r="O131" s="179">
        <v>80269</v>
      </c>
      <c r="P131" s="86">
        <v>131327</v>
      </c>
      <c r="Q131" s="175">
        <f t="shared" si="31"/>
        <v>860127</v>
      </c>
      <c r="R131" s="117">
        <f t="shared" si="27"/>
        <v>0</v>
      </c>
      <c r="BD131" s="55"/>
      <c r="BE131" s="55"/>
      <c r="BF131" s="55"/>
    </row>
    <row r="132" spans="1:58" s="176" customFormat="1">
      <c r="A132" s="196"/>
      <c r="B132" s="194" t="s">
        <v>173</v>
      </c>
      <c r="C132" s="198">
        <v>85218</v>
      </c>
      <c r="D132" s="86">
        <v>874210</v>
      </c>
      <c r="E132" s="86">
        <v>53413</v>
      </c>
      <c r="F132" s="179">
        <v>66134</v>
      </c>
      <c r="G132" s="92">
        <v>92085</v>
      </c>
      <c r="H132" s="92">
        <v>83528</v>
      </c>
      <c r="I132" s="199">
        <v>88728</v>
      </c>
      <c r="J132" s="92">
        <v>65781</v>
      </c>
      <c r="K132" s="199">
        <v>87319</v>
      </c>
      <c r="L132" s="92">
        <v>70459</v>
      </c>
      <c r="M132" s="199">
        <v>69736</v>
      </c>
      <c r="N132" s="92">
        <v>59678</v>
      </c>
      <c r="O132" s="199">
        <v>59877</v>
      </c>
      <c r="P132" s="92">
        <v>77472</v>
      </c>
      <c r="Q132" s="175">
        <f t="shared" si="31"/>
        <v>874210</v>
      </c>
      <c r="R132" s="117">
        <f t="shared" si="27"/>
        <v>0</v>
      </c>
      <c r="BD132" s="55"/>
      <c r="BE132" s="55"/>
      <c r="BF132" s="55"/>
    </row>
    <row r="133" spans="1:58" s="176" customFormat="1">
      <c r="A133" s="196"/>
      <c r="B133" s="194" t="s">
        <v>174</v>
      </c>
      <c r="C133" s="198">
        <v>85220</v>
      </c>
      <c r="D133" s="86">
        <v>95820</v>
      </c>
      <c r="E133" s="86">
        <v>4531</v>
      </c>
      <c r="F133" s="179">
        <v>6515</v>
      </c>
      <c r="G133" s="92">
        <v>7937</v>
      </c>
      <c r="H133" s="92">
        <v>8000</v>
      </c>
      <c r="I133" s="199">
        <v>8351</v>
      </c>
      <c r="J133" s="92">
        <v>7573</v>
      </c>
      <c r="K133" s="199">
        <v>8500</v>
      </c>
      <c r="L133" s="92">
        <v>7574</v>
      </c>
      <c r="M133" s="199">
        <v>8130</v>
      </c>
      <c r="N133" s="92">
        <v>7574</v>
      </c>
      <c r="O133" s="199">
        <v>9574</v>
      </c>
      <c r="P133" s="92">
        <v>11561</v>
      </c>
      <c r="Q133" s="175">
        <f t="shared" si="31"/>
        <v>95820</v>
      </c>
      <c r="R133" s="117">
        <f t="shared" si="27"/>
        <v>0</v>
      </c>
      <c r="BD133" s="55"/>
      <c r="BE133" s="55"/>
      <c r="BF133" s="55"/>
    </row>
    <row r="134" spans="1:58" s="176" customFormat="1">
      <c r="A134" s="208"/>
      <c r="B134" s="194" t="s">
        <v>64</v>
      </c>
      <c r="C134" s="198">
        <v>85295</v>
      </c>
      <c r="D134" s="86">
        <v>93272</v>
      </c>
      <c r="E134" s="86"/>
      <c r="F134" s="179"/>
      <c r="G134" s="86"/>
      <c r="H134" s="86">
        <v>455</v>
      </c>
      <c r="I134" s="179"/>
      <c r="J134" s="86"/>
      <c r="K134" s="179"/>
      <c r="L134" s="86"/>
      <c r="M134" s="179"/>
      <c r="N134" s="86"/>
      <c r="O134" s="179"/>
      <c r="P134" s="86">
        <v>92817</v>
      </c>
      <c r="Q134" s="175">
        <f t="shared" si="31"/>
        <v>93272</v>
      </c>
      <c r="R134" s="117">
        <f t="shared" si="27"/>
        <v>0</v>
      </c>
      <c r="BD134" s="55"/>
      <c r="BE134" s="55"/>
      <c r="BF134" s="55"/>
    </row>
    <row r="135" spans="1:58">
      <c r="A135" s="157">
        <v>853</v>
      </c>
      <c r="B135" s="154" t="s">
        <v>125</v>
      </c>
      <c r="C135" s="160"/>
      <c r="D135" s="74">
        <f>SUM(D136:D139)</f>
        <v>2245969</v>
      </c>
      <c r="E135" s="74">
        <f t="shared" ref="E135:P135" si="40">SUM(E136:E139)</f>
        <v>117510</v>
      </c>
      <c r="F135" s="74">
        <f t="shared" si="40"/>
        <v>251392</v>
      </c>
      <c r="G135" s="74">
        <f t="shared" si="40"/>
        <v>220192</v>
      </c>
      <c r="H135" s="74">
        <f t="shared" si="40"/>
        <v>169998</v>
      </c>
      <c r="I135" s="74">
        <f t="shared" si="40"/>
        <v>204222</v>
      </c>
      <c r="J135" s="74">
        <f t="shared" si="40"/>
        <v>167420</v>
      </c>
      <c r="K135" s="74">
        <f t="shared" si="40"/>
        <v>178720</v>
      </c>
      <c r="L135" s="74">
        <f t="shared" si="40"/>
        <v>174959</v>
      </c>
      <c r="M135" s="74">
        <f t="shared" si="40"/>
        <v>181846</v>
      </c>
      <c r="N135" s="74">
        <f t="shared" si="40"/>
        <v>166925</v>
      </c>
      <c r="O135" s="74">
        <f t="shared" si="40"/>
        <v>163185</v>
      </c>
      <c r="P135" s="74">
        <f t="shared" si="40"/>
        <v>249600</v>
      </c>
      <c r="Q135" s="117">
        <f t="shared" si="31"/>
        <v>2245969</v>
      </c>
      <c r="R135" s="117">
        <f t="shared" si="27"/>
        <v>0</v>
      </c>
      <c r="BD135" s="55"/>
      <c r="BE135" s="55"/>
      <c r="BF135" s="55"/>
    </row>
    <row r="136" spans="1:58" s="176" customFormat="1">
      <c r="A136" s="193"/>
      <c r="B136" s="194" t="s">
        <v>175</v>
      </c>
      <c r="C136" s="198">
        <v>85311</v>
      </c>
      <c r="D136" s="187">
        <v>49433</v>
      </c>
      <c r="E136" s="187">
        <v>17625</v>
      </c>
      <c r="F136" s="195"/>
      <c r="G136" s="187"/>
      <c r="H136" s="187">
        <v>14808</v>
      </c>
      <c r="I136" s="195"/>
      <c r="J136" s="187"/>
      <c r="K136" s="195">
        <v>12750</v>
      </c>
      <c r="L136" s="187"/>
      <c r="M136" s="195"/>
      <c r="N136" s="187">
        <v>4250</v>
      </c>
      <c r="O136" s="195"/>
      <c r="P136" s="187"/>
      <c r="Q136" s="175">
        <f t="shared" si="31"/>
        <v>49433</v>
      </c>
      <c r="R136" s="117">
        <f t="shared" si="27"/>
        <v>0</v>
      </c>
      <c r="BD136" s="55"/>
      <c r="BE136" s="55"/>
      <c r="BF136" s="55"/>
    </row>
    <row r="137" spans="1:58" s="178" customFormat="1">
      <c r="A137" s="193"/>
      <c r="B137" s="194" t="s">
        <v>176</v>
      </c>
      <c r="C137" s="198">
        <v>85321</v>
      </c>
      <c r="D137" s="86">
        <v>194368</v>
      </c>
      <c r="E137" s="86">
        <v>8828</v>
      </c>
      <c r="F137" s="179">
        <v>25451</v>
      </c>
      <c r="G137" s="86">
        <v>20813</v>
      </c>
      <c r="H137" s="86">
        <v>19168</v>
      </c>
      <c r="I137" s="179">
        <v>15013</v>
      </c>
      <c r="J137" s="179">
        <v>15013</v>
      </c>
      <c r="K137" s="179">
        <v>15013</v>
      </c>
      <c r="L137" s="179">
        <v>15013</v>
      </c>
      <c r="M137" s="179">
        <v>15013</v>
      </c>
      <c r="N137" s="179">
        <v>15013</v>
      </c>
      <c r="O137" s="179">
        <v>15013</v>
      </c>
      <c r="P137" s="179">
        <v>15017</v>
      </c>
      <c r="Q137" s="177">
        <f t="shared" si="31"/>
        <v>194368</v>
      </c>
      <c r="R137" s="117">
        <f t="shared" si="27"/>
        <v>0</v>
      </c>
      <c r="BD137" s="412"/>
      <c r="BE137" s="412"/>
      <c r="BF137" s="412"/>
    </row>
    <row r="138" spans="1:58" s="176" customFormat="1">
      <c r="A138" s="208"/>
      <c r="B138" s="194" t="s">
        <v>172</v>
      </c>
      <c r="C138" s="198">
        <v>85333</v>
      </c>
      <c r="D138" s="86">
        <v>1901883</v>
      </c>
      <c r="E138" s="86">
        <v>91057</v>
      </c>
      <c r="F138" s="179">
        <v>223591</v>
      </c>
      <c r="G138" s="86">
        <v>199379</v>
      </c>
      <c r="H138" s="86">
        <v>136022</v>
      </c>
      <c r="I138" s="179">
        <v>189209</v>
      </c>
      <c r="J138" s="86">
        <v>151907</v>
      </c>
      <c r="K138" s="179">
        <v>150957</v>
      </c>
      <c r="L138" s="86">
        <v>152446</v>
      </c>
      <c r="M138" s="179">
        <v>165833</v>
      </c>
      <c r="N138" s="86">
        <v>146662</v>
      </c>
      <c r="O138" s="179">
        <v>147172</v>
      </c>
      <c r="P138" s="86">
        <v>147648</v>
      </c>
      <c r="Q138" s="175">
        <f t="shared" si="31"/>
        <v>1901883</v>
      </c>
      <c r="R138" s="117">
        <f t="shared" si="27"/>
        <v>0</v>
      </c>
      <c r="BD138" s="55"/>
      <c r="BE138" s="55"/>
      <c r="BF138" s="55"/>
    </row>
    <row r="139" spans="1:58" s="178" customFormat="1">
      <c r="A139" s="196"/>
      <c r="B139" s="194" t="s">
        <v>64</v>
      </c>
      <c r="C139" s="198">
        <v>85395</v>
      </c>
      <c r="D139" s="86">
        <v>100285</v>
      </c>
      <c r="E139" s="86"/>
      <c r="F139" s="179">
        <v>2350</v>
      </c>
      <c r="G139" s="86"/>
      <c r="H139" s="86"/>
      <c r="I139" s="179"/>
      <c r="J139" s="86">
        <v>500</v>
      </c>
      <c r="K139" s="179">
        <v>0</v>
      </c>
      <c r="L139" s="86">
        <v>7500</v>
      </c>
      <c r="M139" s="179">
        <v>1000</v>
      </c>
      <c r="N139" s="86">
        <v>1000</v>
      </c>
      <c r="O139" s="179">
        <v>1000</v>
      </c>
      <c r="P139" s="86">
        <v>86935</v>
      </c>
      <c r="Q139" s="177">
        <f t="shared" si="31"/>
        <v>100285</v>
      </c>
      <c r="R139" s="117">
        <f t="shared" si="27"/>
        <v>0</v>
      </c>
      <c r="BD139" s="412"/>
      <c r="BE139" s="412"/>
      <c r="BF139" s="412"/>
    </row>
    <row r="140" spans="1:58">
      <c r="A140" s="157">
        <v>854</v>
      </c>
      <c r="B140" s="154" t="s">
        <v>130</v>
      </c>
      <c r="C140" s="160"/>
      <c r="D140" s="74">
        <f>SUM(D141+D142+D145+D146+D149+D152+D157)</f>
        <v>4275270</v>
      </c>
      <c r="E140" s="74">
        <f t="shared" ref="E140:P140" si="41">SUM(E141+E142+E145+E146+E149+E152+E157)</f>
        <v>301086</v>
      </c>
      <c r="F140" s="75">
        <f t="shared" si="41"/>
        <v>336370</v>
      </c>
      <c r="G140" s="74">
        <f t="shared" si="41"/>
        <v>460451</v>
      </c>
      <c r="H140" s="74">
        <f t="shared" si="41"/>
        <v>501693</v>
      </c>
      <c r="I140" s="75">
        <f t="shared" si="41"/>
        <v>400504</v>
      </c>
      <c r="J140" s="74">
        <f t="shared" si="41"/>
        <v>344874</v>
      </c>
      <c r="K140" s="75">
        <f t="shared" si="41"/>
        <v>340452</v>
      </c>
      <c r="L140" s="74">
        <f t="shared" si="41"/>
        <v>366784</v>
      </c>
      <c r="M140" s="75">
        <f t="shared" si="41"/>
        <v>348451</v>
      </c>
      <c r="N140" s="74">
        <f t="shared" si="41"/>
        <v>324042</v>
      </c>
      <c r="O140" s="75">
        <f t="shared" si="41"/>
        <v>269205</v>
      </c>
      <c r="P140" s="74">
        <f t="shared" si="41"/>
        <v>281358</v>
      </c>
      <c r="Q140" s="117">
        <f t="shared" si="31"/>
        <v>4275270</v>
      </c>
      <c r="R140" s="117">
        <f t="shared" si="27"/>
        <v>0</v>
      </c>
      <c r="S140" s="176"/>
      <c r="BD140" s="55"/>
      <c r="BE140" s="55"/>
      <c r="BF140" s="55"/>
    </row>
    <row r="141" spans="1:58" s="176" customFormat="1">
      <c r="A141" s="196"/>
      <c r="B141" s="194" t="s">
        <v>177</v>
      </c>
      <c r="C141" s="198">
        <v>85404</v>
      </c>
      <c r="D141" s="77">
        <v>101167</v>
      </c>
      <c r="E141" s="77">
        <v>2104</v>
      </c>
      <c r="F141" s="205">
        <v>4042</v>
      </c>
      <c r="G141" s="77">
        <v>4221</v>
      </c>
      <c r="H141" s="77">
        <v>3067</v>
      </c>
      <c r="I141" s="205">
        <v>9000</v>
      </c>
      <c r="J141" s="77">
        <v>9000</v>
      </c>
      <c r="K141" s="205">
        <v>9000</v>
      </c>
      <c r="L141" s="77">
        <v>8900</v>
      </c>
      <c r="M141" s="205">
        <v>9000</v>
      </c>
      <c r="N141" s="77">
        <v>8800</v>
      </c>
      <c r="O141" s="205">
        <v>8900</v>
      </c>
      <c r="P141" s="77">
        <v>25133</v>
      </c>
      <c r="Q141" s="175">
        <f t="shared" si="31"/>
        <v>101167</v>
      </c>
      <c r="R141" s="117">
        <f t="shared" ref="R141:R176" si="42">D141-Q141</f>
        <v>0</v>
      </c>
      <c r="BD141" s="55"/>
      <c r="BE141" s="55"/>
      <c r="BF141" s="55"/>
    </row>
    <row r="142" spans="1:58" s="176" customFormat="1">
      <c r="A142" s="196"/>
      <c r="B142" s="194" t="s">
        <v>131</v>
      </c>
      <c r="C142" s="198">
        <v>85406</v>
      </c>
      <c r="D142" s="86">
        <f>SUM(D143:D144)</f>
        <v>1368968</v>
      </c>
      <c r="E142" s="86">
        <f t="shared" ref="E142:P142" si="43">SUM(E143:E144)</f>
        <v>101324</v>
      </c>
      <c r="F142" s="86">
        <f t="shared" si="43"/>
        <v>112744</v>
      </c>
      <c r="G142" s="86">
        <f t="shared" si="43"/>
        <v>139084</v>
      </c>
      <c r="H142" s="86">
        <f t="shared" si="43"/>
        <v>129714</v>
      </c>
      <c r="I142" s="86">
        <f t="shared" si="43"/>
        <v>135977</v>
      </c>
      <c r="J142" s="86">
        <f t="shared" si="43"/>
        <v>104604</v>
      </c>
      <c r="K142" s="86">
        <f t="shared" si="43"/>
        <v>106504</v>
      </c>
      <c r="L142" s="86">
        <f t="shared" si="43"/>
        <v>113004</v>
      </c>
      <c r="M142" s="86">
        <f t="shared" si="43"/>
        <v>122721</v>
      </c>
      <c r="N142" s="86">
        <f t="shared" si="43"/>
        <v>112604</v>
      </c>
      <c r="O142" s="86">
        <f t="shared" si="43"/>
        <v>111304</v>
      </c>
      <c r="P142" s="86">
        <f t="shared" si="43"/>
        <v>79384</v>
      </c>
      <c r="Q142" s="175">
        <f t="shared" si="31"/>
        <v>1368968</v>
      </c>
      <c r="R142" s="117">
        <f t="shared" si="42"/>
        <v>0</v>
      </c>
      <c r="BD142" s="55"/>
      <c r="BE142" s="55"/>
      <c r="BF142" s="55"/>
    </row>
    <row r="143" spans="1:58" s="176" customFormat="1">
      <c r="A143" s="196"/>
      <c r="B143" s="197" t="s">
        <v>202</v>
      </c>
      <c r="C143" s="198"/>
      <c r="D143" s="86">
        <v>562278</v>
      </c>
      <c r="E143" s="86">
        <v>45220</v>
      </c>
      <c r="F143" s="179">
        <v>44840</v>
      </c>
      <c r="G143" s="86">
        <v>45980</v>
      </c>
      <c r="H143" s="86">
        <v>46360</v>
      </c>
      <c r="I143" s="179">
        <v>53373</v>
      </c>
      <c r="J143" s="86">
        <v>48000</v>
      </c>
      <c r="K143" s="179">
        <v>48000</v>
      </c>
      <c r="L143" s="86">
        <v>48000</v>
      </c>
      <c r="M143" s="179">
        <v>50000</v>
      </c>
      <c r="N143" s="86">
        <v>50000</v>
      </c>
      <c r="O143" s="179">
        <v>50000</v>
      </c>
      <c r="P143" s="86">
        <v>32505</v>
      </c>
      <c r="Q143" s="175">
        <f t="shared" si="31"/>
        <v>562278</v>
      </c>
      <c r="R143" s="117">
        <f t="shared" si="42"/>
        <v>0</v>
      </c>
      <c r="BD143" s="55"/>
      <c r="BE143" s="55"/>
      <c r="BF143" s="55"/>
    </row>
    <row r="144" spans="1:58" s="176" customFormat="1">
      <c r="A144" s="196"/>
      <c r="B144" s="197" t="s">
        <v>210</v>
      </c>
      <c r="C144" s="198"/>
      <c r="D144" s="86">
        <v>806690</v>
      </c>
      <c r="E144" s="86">
        <v>56104</v>
      </c>
      <c r="F144" s="179">
        <v>67904</v>
      </c>
      <c r="G144" s="86">
        <v>93104</v>
      </c>
      <c r="H144" s="86">
        <v>83354</v>
      </c>
      <c r="I144" s="179">
        <v>82604</v>
      </c>
      <c r="J144" s="86">
        <v>56604</v>
      </c>
      <c r="K144" s="179">
        <v>58504</v>
      </c>
      <c r="L144" s="86">
        <v>65004</v>
      </c>
      <c r="M144" s="179">
        <v>72721</v>
      </c>
      <c r="N144" s="86">
        <v>62604</v>
      </c>
      <c r="O144" s="179">
        <v>61304</v>
      </c>
      <c r="P144" s="86">
        <v>46879</v>
      </c>
      <c r="Q144" s="175">
        <f t="shared" si="31"/>
        <v>806690</v>
      </c>
      <c r="R144" s="117">
        <f t="shared" si="42"/>
        <v>0</v>
      </c>
      <c r="BD144" s="55"/>
      <c r="BE144" s="55"/>
      <c r="BF144" s="55"/>
    </row>
    <row r="145" spans="1:58" s="176" customFormat="1">
      <c r="A145" s="196"/>
      <c r="B145" s="194" t="s">
        <v>132</v>
      </c>
      <c r="C145" s="198">
        <v>85407</v>
      </c>
      <c r="D145" s="187">
        <v>1160914</v>
      </c>
      <c r="E145" s="187">
        <v>98862</v>
      </c>
      <c r="F145" s="195">
        <v>109672</v>
      </c>
      <c r="G145" s="187">
        <v>162019</v>
      </c>
      <c r="H145" s="187">
        <v>148301</v>
      </c>
      <c r="I145" s="195">
        <v>124253</v>
      </c>
      <c r="J145" s="187">
        <v>106000</v>
      </c>
      <c r="K145" s="195">
        <v>104600</v>
      </c>
      <c r="L145" s="187">
        <v>103500</v>
      </c>
      <c r="M145" s="195">
        <v>72100</v>
      </c>
      <c r="N145" s="187">
        <v>62186</v>
      </c>
      <c r="O145" s="195">
        <v>37000</v>
      </c>
      <c r="P145" s="187">
        <v>32421</v>
      </c>
      <c r="Q145" s="175">
        <f t="shared" si="31"/>
        <v>1160914</v>
      </c>
      <c r="R145" s="117">
        <f t="shared" si="42"/>
        <v>0</v>
      </c>
      <c r="BD145" s="55"/>
      <c r="BE145" s="55"/>
      <c r="BF145" s="55"/>
    </row>
    <row r="146" spans="1:58" s="176" customFormat="1">
      <c r="A146" s="208"/>
      <c r="B146" s="194" t="s">
        <v>133</v>
      </c>
      <c r="C146" s="198">
        <v>85410</v>
      </c>
      <c r="D146" s="86">
        <f>SUM(D147:D148)</f>
        <v>1558205</v>
      </c>
      <c r="E146" s="86">
        <f t="shared" ref="E146:P146" si="44">SUM(E147:E148)</f>
        <v>98796</v>
      </c>
      <c r="F146" s="179">
        <f t="shared" si="44"/>
        <v>109912</v>
      </c>
      <c r="G146" s="86">
        <f t="shared" si="44"/>
        <v>155127</v>
      </c>
      <c r="H146" s="86">
        <f t="shared" si="44"/>
        <v>219981</v>
      </c>
      <c r="I146" s="179">
        <f t="shared" si="44"/>
        <v>130774</v>
      </c>
      <c r="J146" s="86">
        <f t="shared" si="44"/>
        <v>121970</v>
      </c>
      <c r="K146" s="179">
        <f t="shared" si="44"/>
        <v>120348</v>
      </c>
      <c r="L146" s="86">
        <f t="shared" si="44"/>
        <v>141380</v>
      </c>
      <c r="M146" s="179">
        <f t="shared" si="44"/>
        <v>141717</v>
      </c>
      <c r="N146" s="86">
        <f t="shared" si="44"/>
        <v>137825</v>
      </c>
      <c r="O146" s="179">
        <f t="shared" si="44"/>
        <v>111358</v>
      </c>
      <c r="P146" s="86">
        <f t="shared" si="44"/>
        <v>69017</v>
      </c>
      <c r="Q146" s="175">
        <f t="shared" si="31"/>
        <v>1558205</v>
      </c>
      <c r="R146" s="117">
        <f t="shared" si="42"/>
        <v>0</v>
      </c>
      <c r="BD146" s="55"/>
      <c r="BE146" s="55"/>
      <c r="BF146" s="55"/>
    </row>
    <row r="147" spans="1:58" s="176" customFormat="1">
      <c r="A147" s="196"/>
      <c r="B147" s="197" t="s">
        <v>211</v>
      </c>
      <c r="C147" s="198"/>
      <c r="D147" s="77">
        <v>726362</v>
      </c>
      <c r="E147" s="86">
        <v>49255</v>
      </c>
      <c r="F147" s="179">
        <v>42998</v>
      </c>
      <c r="G147" s="86">
        <v>60361</v>
      </c>
      <c r="H147" s="86">
        <v>128931</v>
      </c>
      <c r="I147" s="179">
        <v>51100</v>
      </c>
      <c r="J147" s="86">
        <v>56100</v>
      </c>
      <c r="K147" s="179">
        <v>61100</v>
      </c>
      <c r="L147" s="86">
        <v>60100</v>
      </c>
      <c r="M147" s="179">
        <v>61160</v>
      </c>
      <c r="N147" s="86">
        <v>56100</v>
      </c>
      <c r="O147" s="179">
        <v>46100</v>
      </c>
      <c r="P147" s="86">
        <v>53057</v>
      </c>
      <c r="Q147" s="175">
        <f t="shared" si="31"/>
        <v>726362</v>
      </c>
      <c r="R147" s="117">
        <f t="shared" si="42"/>
        <v>0</v>
      </c>
      <c r="BD147" s="55"/>
      <c r="BE147" s="55"/>
      <c r="BF147" s="55"/>
    </row>
    <row r="148" spans="1:58" s="176" customFormat="1">
      <c r="A148" s="196"/>
      <c r="B148" s="217" t="s">
        <v>197</v>
      </c>
      <c r="C148" s="198"/>
      <c r="D148" s="187">
        <v>831843</v>
      </c>
      <c r="E148" s="187">
        <v>49541</v>
      </c>
      <c r="F148" s="195">
        <v>66914</v>
      </c>
      <c r="G148" s="187">
        <v>94766</v>
      </c>
      <c r="H148" s="187">
        <v>91050</v>
      </c>
      <c r="I148" s="195">
        <v>79674</v>
      </c>
      <c r="J148" s="187">
        <v>65870</v>
      </c>
      <c r="K148" s="195">
        <v>59248</v>
      </c>
      <c r="L148" s="187">
        <v>81280</v>
      </c>
      <c r="M148" s="195">
        <v>80557</v>
      </c>
      <c r="N148" s="187">
        <v>81725</v>
      </c>
      <c r="O148" s="195">
        <v>65258</v>
      </c>
      <c r="P148" s="187">
        <v>15960</v>
      </c>
      <c r="Q148" s="175">
        <f t="shared" si="31"/>
        <v>831843</v>
      </c>
      <c r="R148" s="117">
        <f t="shared" si="42"/>
        <v>0</v>
      </c>
      <c r="BD148" s="55"/>
      <c r="BE148" s="55"/>
      <c r="BF148" s="55"/>
    </row>
    <row r="149" spans="1:58" s="176" customFormat="1">
      <c r="A149" s="208"/>
      <c r="B149" s="194" t="s">
        <v>134</v>
      </c>
      <c r="C149" s="198">
        <v>85417</v>
      </c>
      <c r="D149" s="86">
        <f>SUM(D150:D151)</f>
        <v>2446</v>
      </c>
      <c r="E149" s="86">
        <f t="shared" ref="E149" si="45">SUM(E150:E151)</f>
        <v>0</v>
      </c>
      <c r="F149" s="179">
        <f t="shared" ref="F149:P149" si="46">SUM(F150:F151)</f>
        <v>0</v>
      </c>
      <c r="G149" s="86">
        <f t="shared" si="46"/>
        <v>0</v>
      </c>
      <c r="H149" s="86">
        <f t="shared" si="46"/>
        <v>300</v>
      </c>
      <c r="I149" s="179">
        <f t="shared" si="46"/>
        <v>0</v>
      </c>
      <c r="J149" s="86">
        <f t="shared" si="46"/>
        <v>600</v>
      </c>
      <c r="K149" s="179">
        <f t="shared" si="46"/>
        <v>0</v>
      </c>
      <c r="L149" s="86">
        <f t="shared" si="46"/>
        <v>0</v>
      </c>
      <c r="M149" s="179">
        <f t="shared" si="46"/>
        <v>600</v>
      </c>
      <c r="N149" s="86">
        <f t="shared" si="46"/>
        <v>946</v>
      </c>
      <c r="O149" s="179">
        <f t="shared" si="46"/>
        <v>0</v>
      </c>
      <c r="P149" s="86">
        <f t="shared" si="46"/>
        <v>0</v>
      </c>
      <c r="Q149" s="175">
        <f t="shared" si="31"/>
        <v>2446</v>
      </c>
      <c r="R149" s="117">
        <f t="shared" si="42"/>
        <v>0</v>
      </c>
      <c r="BD149" s="55"/>
      <c r="BE149" s="55"/>
      <c r="BF149" s="55"/>
    </row>
    <row r="150" spans="1:58" s="176" customFormat="1">
      <c r="A150" s="196"/>
      <c r="B150" s="197" t="s">
        <v>212</v>
      </c>
      <c r="C150" s="198"/>
      <c r="D150" s="86">
        <v>2446</v>
      </c>
      <c r="E150" s="86"/>
      <c r="F150" s="179"/>
      <c r="G150" s="86"/>
      <c r="H150" s="86">
        <v>300</v>
      </c>
      <c r="I150" s="179"/>
      <c r="J150" s="86">
        <v>600</v>
      </c>
      <c r="K150" s="179"/>
      <c r="L150" s="86"/>
      <c r="M150" s="179">
        <v>600</v>
      </c>
      <c r="N150" s="86">
        <v>946</v>
      </c>
      <c r="O150" s="179"/>
      <c r="P150" s="86"/>
      <c r="Q150" s="175">
        <f t="shared" si="31"/>
        <v>2446</v>
      </c>
      <c r="R150" s="117">
        <f t="shared" si="42"/>
        <v>0</v>
      </c>
      <c r="BD150" s="55"/>
      <c r="BE150" s="55"/>
      <c r="BF150" s="55"/>
    </row>
    <row r="151" spans="1:58" s="176" customFormat="1" hidden="1">
      <c r="A151" s="208"/>
      <c r="B151" s="197" t="s">
        <v>197</v>
      </c>
      <c r="C151" s="198"/>
      <c r="D151" s="86"/>
      <c r="E151" s="86"/>
      <c r="F151" s="179"/>
      <c r="G151" s="86"/>
      <c r="H151" s="86"/>
      <c r="I151" s="179"/>
      <c r="J151" s="86"/>
      <c r="K151" s="179"/>
      <c r="L151" s="86"/>
      <c r="M151" s="179"/>
      <c r="N151" s="86"/>
      <c r="O151" s="179"/>
      <c r="P151" s="86"/>
      <c r="Q151" s="175">
        <f t="shared" si="31"/>
        <v>0</v>
      </c>
      <c r="R151" s="117">
        <f t="shared" si="42"/>
        <v>0</v>
      </c>
      <c r="BD151" s="55"/>
      <c r="BE151" s="55"/>
      <c r="BF151" s="55"/>
    </row>
    <row r="152" spans="1:58" s="176" customFormat="1">
      <c r="A152" s="196"/>
      <c r="B152" s="194" t="s">
        <v>166</v>
      </c>
      <c r="C152" s="198">
        <v>85446</v>
      </c>
      <c r="D152" s="86">
        <f>SUM(D153:D156)</f>
        <v>10182</v>
      </c>
      <c r="E152" s="86">
        <f t="shared" ref="E152:P152" si="47">SUM(E153:E156)</f>
        <v>0</v>
      </c>
      <c r="F152" s="86">
        <f t="shared" si="47"/>
        <v>0</v>
      </c>
      <c r="G152" s="86">
        <f t="shared" si="47"/>
        <v>0</v>
      </c>
      <c r="H152" s="86">
        <f t="shared" si="47"/>
        <v>330</v>
      </c>
      <c r="I152" s="86">
        <f t="shared" si="47"/>
        <v>500</v>
      </c>
      <c r="J152" s="86">
        <f t="shared" si="47"/>
        <v>2700</v>
      </c>
      <c r="K152" s="86">
        <f t="shared" si="47"/>
        <v>0</v>
      </c>
      <c r="L152" s="86">
        <f t="shared" si="47"/>
        <v>0</v>
      </c>
      <c r="M152" s="86">
        <f t="shared" si="47"/>
        <v>2313</v>
      </c>
      <c r="N152" s="86">
        <f t="shared" si="47"/>
        <v>1681</v>
      </c>
      <c r="O152" s="86">
        <f t="shared" si="47"/>
        <v>643</v>
      </c>
      <c r="P152" s="86">
        <f t="shared" si="47"/>
        <v>2015</v>
      </c>
      <c r="Q152" s="175">
        <f t="shared" si="31"/>
        <v>10182</v>
      </c>
      <c r="R152" s="117">
        <f t="shared" si="42"/>
        <v>0</v>
      </c>
      <c r="BD152" s="55"/>
      <c r="BE152" s="55"/>
      <c r="BF152" s="55"/>
    </row>
    <row r="153" spans="1:58" s="176" customFormat="1">
      <c r="A153" s="196"/>
      <c r="B153" s="194" t="s">
        <v>253</v>
      </c>
      <c r="C153" s="198"/>
      <c r="D153" s="86">
        <v>3813</v>
      </c>
      <c r="E153" s="86"/>
      <c r="F153" s="179"/>
      <c r="G153" s="86"/>
      <c r="H153" s="86"/>
      <c r="I153" s="179"/>
      <c r="J153" s="86">
        <v>2100</v>
      </c>
      <c r="K153" s="179"/>
      <c r="L153" s="86"/>
      <c r="M153" s="179">
        <v>1713</v>
      </c>
      <c r="N153" s="86"/>
      <c r="O153" s="179"/>
      <c r="P153" s="86"/>
      <c r="Q153" s="175">
        <f t="shared" si="31"/>
        <v>3813</v>
      </c>
      <c r="R153" s="117">
        <f t="shared" si="42"/>
        <v>0</v>
      </c>
      <c r="BD153" s="55"/>
      <c r="BE153" s="55"/>
      <c r="BF153" s="55"/>
    </row>
    <row r="154" spans="1:58" s="176" customFormat="1">
      <c r="A154" s="196"/>
      <c r="B154" s="194" t="s">
        <v>254</v>
      </c>
      <c r="C154" s="198"/>
      <c r="D154" s="86">
        <v>2446</v>
      </c>
      <c r="E154" s="86"/>
      <c r="F154" s="179"/>
      <c r="G154" s="86"/>
      <c r="H154" s="86">
        <v>300</v>
      </c>
      <c r="I154" s="179"/>
      <c r="J154" s="86">
        <v>600</v>
      </c>
      <c r="K154" s="179"/>
      <c r="L154" s="86"/>
      <c r="M154" s="179">
        <v>600</v>
      </c>
      <c r="N154" s="86">
        <v>946</v>
      </c>
      <c r="O154" s="179"/>
      <c r="P154" s="86"/>
      <c r="Q154" s="175">
        <f t="shared" si="31"/>
        <v>2446</v>
      </c>
      <c r="R154" s="117">
        <f t="shared" si="42"/>
        <v>0</v>
      </c>
      <c r="BD154" s="55"/>
      <c r="BE154" s="55"/>
      <c r="BF154" s="55"/>
    </row>
    <row r="155" spans="1:58" s="176" customFormat="1">
      <c r="A155" s="196"/>
      <c r="B155" s="194" t="s">
        <v>197</v>
      </c>
      <c r="C155" s="198"/>
      <c r="D155" s="86">
        <v>1908</v>
      </c>
      <c r="E155" s="86"/>
      <c r="F155" s="179"/>
      <c r="G155" s="86"/>
      <c r="H155" s="86">
        <v>30</v>
      </c>
      <c r="I155" s="179">
        <v>500</v>
      </c>
      <c r="J155" s="86"/>
      <c r="K155" s="179"/>
      <c r="L155" s="86"/>
      <c r="M155" s="179"/>
      <c r="N155" s="86">
        <v>735</v>
      </c>
      <c r="O155" s="179">
        <v>643</v>
      </c>
      <c r="P155" s="86"/>
      <c r="Q155" s="175">
        <f>SUM(E155:P155)</f>
        <v>1908</v>
      </c>
      <c r="R155" s="117">
        <f t="shared" si="42"/>
        <v>0</v>
      </c>
      <c r="BD155" s="55"/>
      <c r="BE155" s="55"/>
      <c r="BF155" s="55"/>
    </row>
    <row r="156" spans="1:58" s="176" customFormat="1">
      <c r="A156" s="196"/>
      <c r="B156" s="194" t="s">
        <v>255</v>
      </c>
      <c r="C156" s="198"/>
      <c r="D156" s="86">
        <v>2015</v>
      </c>
      <c r="E156" s="86"/>
      <c r="F156" s="179"/>
      <c r="G156" s="86"/>
      <c r="H156" s="86"/>
      <c r="I156" s="179"/>
      <c r="J156" s="86"/>
      <c r="K156" s="179"/>
      <c r="L156" s="86"/>
      <c r="M156" s="179"/>
      <c r="N156" s="86"/>
      <c r="O156" s="179"/>
      <c r="P156" s="86">
        <v>2015</v>
      </c>
      <c r="Q156" s="175">
        <f>SUM(E156:P156)</f>
        <v>2015</v>
      </c>
      <c r="R156" s="117">
        <f t="shared" si="42"/>
        <v>0</v>
      </c>
      <c r="BD156" s="55"/>
      <c r="BE156" s="55"/>
      <c r="BF156" s="55"/>
    </row>
    <row r="157" spans="1:58" s="176" customFormat="1">
      <c r="A157" s="196"/>
      <c r="B157" s="194" t="s">
        <v>64</v>
      </c>
      <c r="C157" s="198">
        <v>85495</v>
      </c>
      <c r="D157" s="86">
        <v>73388</v>
      </c>
      <c r="E157" s="86"/>
      <c r="F157" s="179"/>
      <c r="G157" s="86"/>
      <c r="H157" s="86"/>
      <c r="I157" s="179"/>
      <c r="J157" s="86"/>
      <c r="K157" s="179"/>
      <c r="L157" s="86"/>
      <c r="M157" s="179"/>
      <c r="N157" s="86"/>
      <c r="O157" s="179"/>
      <c r="P157" s="86">
        <v>73388</v>
      </c>
      <c r="Q157" s="175">
        <f t="shared" si="31"/>
        <v>73388</v>
      </c>
      <c r="R157" s="117">
        <f t="shared" si="42"/>
        <v>0</v>
      </c>
      <c r="BD157" s="55"/>
      <c r="BE157" s="55"/>
      <c r="BF157" s="55"/>
    </row>
    <row r="158" spans="1:58" s="4" customFormat="1">
      <c r="A158" s="157">
        <v>855</v>
      </c>
      <c r="B158" s="154" t="s">
        <v>145</v>
      </c>
      <c r="C158" s="160"/>
      <c r="D158" s="95">
        <f>D159+D160+D163+D166</f>
        <v>3177633</v>
      </c>
      <c r="E158" s="95">
        <f t="shared" ref="E158:P158" si="48">E159+E160+E163+E166</f>
        <v>224753</v>
      </c>
      <c r="F158" s="95">
        <f t="shared" si="48"/>
        <v>230919</v>
      </c>
      <c r="G158" s="95">
        <f t="shared" si="48"/>
        <v>341093</v>
      </c>
      <c r="H158" s="95">
        <f t="shared" si="48"/>
        <v>280076</v>
      </c>
      <c r="I158" s="95">
        <f t="shared" si="48"/>
        <v>267195</v>
      </c>
      <c r="J158" s="95">
        <f t="shared" si="48"/>
        <v>330629</v>
      </c>
      <c r="K158" s="95">
        <f t="shared" si="48"/>
        <v>266057</v>
      </c>
      <c r="L158" s="95">
        <f t="shared" si="48"/>
        <v>252414</v>
      </c>
      <c r="M158" s="95">
        <f t="shared" si="48"/>
        <v>246252</v>
      </c>
      <c r="N158" s="95">
        <f t="shared" si="48"/>
        <v>218198</v>
      </c>
      <c r="O158" s="95">
        <f t="shared" si="48"/>
        <v>216687</v>
      </c>
      <c r="P158" s="95">
        <f t="shared" si="48"/>
        <v>303360</v>
      </c>
      <c r="Q158" s="117">
        <f t="shared" si="31"/>
        <v>3177633</v>
      </c>
      <c r="R158" s="117">
        <f t="shared" si="42"/>
        <v>0</v>
      </c>
      <c r="S158" s="176"/>
      <c r="BD158" s="55"/>
      <c r="BE158" s="55"/>
      <c r="BF158" s="55"/>
    </row>
    <row r="159" spans="1:58" s="4" customFormat="1">
      <c r="A159" s="193"/>
      <c r="B159" s="194" t="s">
        <v>259</v>
      </c>
      <c r="C159" s="298">
        <v>85504</v>
      </c>
      <c r="D159" s="187">
        <v>21520</v>
      </c>
      <c r="E159" s="299"/>
      <c r="F159" s="299"/>
      <c r="G159" s="299"/>
      <c r="H159" s="299"/>
      <c r="I159" s="300"/>
      <c r="J159" s="299"/>
      <c r="K159" s="300"/>
      <c r="L159" s="299"/>
      <c r="M159" s="300"/>
      <c r="N159" s="299"/>
      <c r="O159" s="300"/>
      <c r="P159" s="187">
        <v>21520</v>
      </c>
      <c r="Q159" s="117">
        <f>SUM(E159:P159)</f>
        <v>21520</v>
      </c>
      <c r="R159" s="117">
        <f t="shared" si="42"/>
        <v>0</v>
      </c>
      <c r="S159" s="176"/>
      <c r="BD159" s="55"/>
      <c r="BE159" s="55"/>
      <c r="BF159" s="55"/>
    </row>
    <row r="160" spans="1:58" s="176" customFormat="1">
      <c r="A160" s="196"/>
      <c r="B160" s="194" t="s">
        <v>123</v>
      </c>
      <c r="C160" s="198">
        <v>85508</v>
      </c>
      <c r="D160" s="187">
        <f>SUM(D161:D162)</f>
        <v>1590467</v>
      </c>
      <c r="E160" s="187">
        <f t="shared" ref="E160:P160" si="49">SUM(E161:E162)</f>
        <v>130897</v>
      </c>
      <c r="F160" s="187">
        <f t="shared" si="49"/>
        <v>127216</v>
      </c>
      <c r="G160" s="187">
        <f t="shared" si="49"/>
        <v>149688</v>
      </c>
      <c r="H160" s="187">
        <f t="shared" si="49"/>
        <v>146967</v>
      </c>
      <c r="I160" s="187">
        <f t="shared" si="49"/>
        <v>157256</v>
      </c>
      <c r="J160" s="187">
        <f t="shared" si="49"/>
        <v>147422</v>
      </c>
      <c r="K160" s="187">
        <f t="shared" si="49"/>
        <v>152394</v>
      </c>
      <c r="L160" s="187">
        <f t="shared" si="49"/>
        <v>136332</v>
      </c>
      <c r="M160" s="187">
        <f t="shared" si="49"/>
        <v>129366</v>
      </c>
      <c r="N160" s="187">
        <f t="shared" si="49"/>
        <v>101312</v>
      </c>
      <c r="O160" s="187">
        <f t="shared" si="49"/>
        <v>99177</v>
      </c>
      <c r="P160" s="187">
        <f t="shared" si="49"/>
        <v>112440</v>
      </c>
      <c r="Q160" s="175">
        <f t="shared" si="31"/>
        <v>1590467</v>
      </c>
      <c r="R160" s="117">
        <f t="shared" si="42"/>
        <v>0</v>
      </c>
      <c r="BD160" s="55"/>
      <c r="BE160" s="55"/>
      <c r="BF160" s="55"/>
    </row>
    <row r="161" spans="1:58" s="176" customFormat="1">
      <c r="A161" s="196"/>
      <c r="B161" s="197" t="s">
        <v>148</v>
      </c>
      <c r="C161" s="198"/>
      <c r="D161" s="86">
        <v>1168149</v>
      </c>
      <c r="E161" s="86">
        <v>91332</v>
      </c>
      <c r="F161" s="179">
        <v>88770</v>
      </c>
      <c r="G161" s="86">
        <v>108676</v>
      </c>
      <c r="H161" s="86">
        <v>104333</v>
      </c>
      <c r="I161" s="179">
        <v>113188</v>
      </c>
      <c r="J161" s="86">
        <v>104647</v>
      </c>
      <c r="K161" s="179">
        <v>111143</v>
      </c>
      <c r="L161" s="86">
        <v>96368</v>
      </c>
      <c r="M161" s="179">
        <v>89354</v>
      </c>
      <c r="N161" s="86">
        <v>83962</v>
      </c>
      <c r="O161" s="179">
        <v>81827</v>
      </c>
      <c r="P161" s="86">
        <v>94549</v>
      </c>
      <c r="Q161" s="175">
        <f t="shared" si="31"/>
        <v>1168149</v>
      </c>
      <c r="R161" s="117">
        <f t="shared" si="42"/>
        <v>0</v>
      </c>
      <c r="BD161" s="55"/>
      <c r="BE161" s="55"/>
      <c r="BF161" s="55"/>
    </row>
    <row r="162" spans="1:58" s="176" customFormat="1">
      <c r="A162" s="196"/>
      <c r="B162" s="197" t="s">
        <v>149</v>
      </c>
      <c r="C162" s="198"/>
      <c r="D162" s="86">
        <v>422318</v>
      </c>
      <c r="E162" s="86">
        <v>39565</v>
      </c>
      <c r="F162" s="179">
        <v>38446</v>
      </c>
      <c r="G162" s="86">
        <v>41012</v>
      </c>
      <c r="H162" s="86">
        <v>42634</v>
      </c>
      <c r="I162" s="179">
        <v>44068</v>
      </c>
      <c r="J162" s="86">
        <v>42775</v>
      </c>
      <c r="K162" s="179">
        <v>41251</v>
      </c>
      <c r="L162" s="86">
        <v>39964</v>
      </c>
      <c r="M162" s="179">
        <v>40012</v>
      </c>
      <c r="N162" s="86">
        <v>17350</v>
      </c>
      <c r="O162" s="179">
        <v>17350</v>
      </c>
      <c r="P162" s="86">
        <v>17891</v>
      </c>
      <c r="Q162" s="175">
        <f t="shared" si="31"/>
        <v>422318</v>
      </c>
      <c r="R162" s="117">
        <f t="shared" si="42"/>
        <v>0</v>
      </c>
      <c r="BD162" s="55"/>
      <c r="BE162" s="55"/>
      <c r="BF162" s="55"/>
    </row>
    <row r="163" spans="1:58" s="176" customFormat="1">
      <c r="A163" s="196"/>
      <c r="B163" s="194" t="s">
        <v>213</v>
      </c>
      <c r="C163" s="198">
        <v>85510</v>
      </c>
      <c r="D163" s="86">
        <f>SUM(D164:D165)</f>
        <v>1515646</v>
      </c>
      <c r="E163" s="86">
        <f t="shared" ref="E163:Q163" si="50">SUM(E164:E165)</f>
        <v>93856</v>
      </c>
      <c r="F163" s="86">
        <f t="shared" si="50"/>
        <v>103703</v>
      </c>
      <c r="G163" s="86">
        <f t="shared" si="50"/>
        <v>191405</v>
      </c>
      <c r="H163" s="86">
        <f t="shared" si="50"/>
        <v>133109</v>
      </c>
      <c r="I163" s="86">
        <f t="shared" si="50"/>
        <v>109939</v>
      </c>
      <c r="J163" s="86">
        <f t="shared" si="50"/>
        <v>183207</v>
      </c>
      <c r="K163" s="86">
        <f t="shared" si="50"/>
        <v>113663</v>
      </c>
      <c r="L163" s="86">
        <f t="shared" si="50"/>
        <v>116082</v>
      </c>
      <c r="M163" s="86">
        <f t="shared" si="50"/>
        <v>116886</v>
      </c>
      <c r="N163" s="86">
        <f t="shared" si="50"/>
        <v>116886</v>
      </c>
      <c r="O163" s="86">
        <f t="shared" si="50"/>
        <v>117510</v>
      </c>
      <c r="P163" s="86">
        <f t="shared" si="50"/>
        <v>119400</v>
      </c>
      <c r="Q163" s="86">
        <f t="shared" si="50"/>
        <v>1515646</v>
      </c>
      <c r="R163" s="117">
        <f t="shared" si="42"/>
        <v>0</v>
      </c>
      <c r="BD163" s="55"/>
      <c r="BE163" s="55"/>
      <c r="BF163" s="55"/>
    </row>
    <row r="164" spans="1:58" s="176" customFormat="1">
      <c r="A164" s="196"/>
      <c r="B164" s="197" t="s">
        <v>147</v>
      </c>
      <c r="C164" s="198"/>
      <c r="D164" s="86">
        <v>125477</v>
      </c>
      <c r="E164" s="86">
        <v>3685</v>
      </c>
      <c r="F164" s="179">
        <v>3156</v>
      </c>
      <c r="G164" s="86">
        <v>6317</v>
      </c>
      <c r="H164" s="86">
        <v>5448</v>
      </c>
      <c r="I164" s="179">
        <v>6839</v>
      </c>
      <c r="J164" s="86">
        <v>20094</v>
      </c>
      <c r="K164" s="179">
        <v>10563</v>
      </c>
      <c r="L164" s="86">
        <v>12982</v>
      </c>
      <c r="M164" s="179">
        <v>13786</v>
      </c>
      <c r="N164" s="86">
        <v>13786</v>
      </c>
      <c r="O164" s="179">
        <v>14410</v>
      </c>
      <c r="P164" s="86">
        <v>14411</v>
      </c>
      <c r="Q164" s="175">
        <f t="shared" si="31"/>
        <v>125477</v>
      </c>
      <c r="R164" s="117">
        <f t="shared" si="42"/>
        <v>0</v>
      </c>
      <c r="BD164" s="55"/>
      <c r="BE164" s="55"/>
      <c r="BF164" s="55"/>
    </row>
    <row r="165" spans="1:58" s="178" customFormat="1">
      <c r="A165" s="196"/>
      <c r="B165" s="197" t="s">
        <v>203</v>
      </c>
      <c r="C165" s="198"/>
      <c r="D165" s="86">
        <v>1390169</v>
      </c>
      <c r="E165" s="86">
        <v>90171</v>
      </c>
      <c r="F165" s="179">
        <v>100547</v>
      </c>
      <c r="G165" s="86">
        <v>185088</v>
      </c>
      <c r="H165" s="86">
        <v>127661</v>
      </c>
      <c r="I165" s="179">
        <v>103100</v>
      </c>
      <c r="J165" s="86">
        <v>163113</v>
      </c>
      <c r="K165" s="179">
        <v>103100</v>
      </c>
      <c r="L165" s="86">
        <v>103100</v>
      </c>
      <c r="M165" s="179">
        <v>103100</v>
      </c>
      <c r="N165" s="86">
        <v>103100</v>
      </c>
      <c r="O165" s="179">
        <v>103100</v>
      </c>
      <c r="P165" s="86">
        <v>104989</v>
      </c>
      <c r="Q165" s="177">
        <f t="shared" si="31"/>
        <v>1390169</v>
      </c>
      <c r="R165" s="117">
        <f t="shared" si="42"/>
        <v>0</v>
      </c>
      <c r="BD165" s="412"/>
      <c r="BE165" s="412"/>
      <c r="BF165" s="412"/>
    </row>
    <row r="166" spans="1:58" s="176" customFormat="1">
      <c r="A166" s="196"/>
      <c r="B166" s="194" t="s">
        <v>64</v>
      </c>
      <c r="C166" s="198">
        <v>85595</v>
      </c>
      <c r="D166" s="86">
        <v>50000</v>
      </c>
      <c r="E166" s="86"/>
      <c r="F166" s="179"/>
      <c r="G166" s="86"/>
      <c r="H166" s="86"/>
      <c r="I166" s="179"/>
      <c r="J166" s="86"/>
      <c r="K166" s="179"/>
      <c r="L166" s="86"/>
      <c r="M166" s="179"/>
      <c r="N166" s="86"/>
      <c r="O166" s="179"/>
      <c r="P166" s="86">
        <v>50000</v>
      </c>
      <c r="Q166" s="175">
        <f t="shared" si="31"/>
        <v>50000</v>
      </c>
      <c r="R166" s="117">
        <f t="shared" si="42"/>
        <v>0</v>
      </c>
      <c r="BD166" s="55"/>
      <c r="BE166" s="55"/>
      <c r="BF166" s="55"/>
    </row>
    <row r="167" spans="1:58">
      <c r="A167" s="157">
        <v>900</v>
      </c>
      <c r="B167" s="154" t="s">
        <v>136</v>
      </c>
      <c r="C167" s="160"/>
      <c r="D167" s="74">
        <f>SUM(D168)</f>
        <v>10000</v>
      </c>
      <c r="E167" s="74">
        <f t="shared" ref="E167" si="51">SUM(E168)</f>
        <v>0</v>
      </c>
      <c r="F167" s="75">
        <f t="shared" ref="F167:P167" si="52">SUM(F168)</f>
        <v>0</v>
      </c>
      <c r="G167" s="74">
        <f t="shared" si="52"/>
        <v>0</v>
      </c>
      <c r="H167" s="74">
        <f t="shared" si="52"/>
        <v>0</v>
      </c>
      <c r="I167" s="75">
        <f t="shared" si="52"/>
        <v>0</v>
      </c>
      <c r="J167" s="74">
        <f t="shared" si="52"/>
        <v>0</v>
      </c>
      <c r="K167" s="75">
        <f t="shared" si="52"/>
        <v>0</v>
      </c>
      <c r="L167" s="74">
        <f t="shared" si="52"/>
        <v>0</v>
      </c>
      <c r="M167" s="75">
        <f t="shared" si="52"/>
        <v>0</v>
      </c>
      <c r="N167" s="74">
        <f t="shared" si="52"/>
        <v>2000</v>
      </c>
      <c r="O167" s="75">
        <f t="shared" si="52"/>
        <v>8000</v>
      </c>
      <c r="P167" s="74">
        <f t="shared" si="52"/>
        <v>0</v>
      </c>
      <c r="Q167" s="117">
        <f t="shared" si="31"/>
        <v>10000</v>
      </c>
      <c r="R167" s="117">
        <f t="shared" si="42"/>
        <v>0</v>
      </c>
      <c r="BD167" s="55"/>
      <c r="BE167" s="55"/>
      <c r="BF167" s="55"/>
    </row>
    <row r="168" spans="1:58" s="176" customFormat="1">
      <c r="A168" s="196"/>
      <c r="B168" s="194" t="s">
        <v>64</v>
      </c>
      <c r="C168" s="198">
        <v>90095</v>
      </c>
      <c r="D168" s="86">
        <v>10000</v>
      </c>
      <c r="E168" s="86"/>
      <c r="F168" s="179"/>
      <c r="G168" s="86"/>
      <c r="H168" s="86"/>
      <c r="I168" s="179"/>
      <c r="J168" s="86"/>
      <c r="K168" s="179"/>
      <c r="L168" s="86"/>
      <c r="M168" s="179"/>
      <c r="N168" s="86">
        <v>2000</v>
      </c>
      <c r="O168" s="179">
        <v>8000</v>
      </c>
      <c r="P168" s="86"/>
      <c r="Q168" s="175">
        <f t="shared" si="31"/>
        <v>10000</v>
      </c>
      <c r="R168" s="117">
        <f t="shared" si="42"/>
        <v>0</v>
      </c>
      <c r="BD168" s="55"/>
      <c r="BE168" s="55"/>
      <c r="BF168" s="55"/>
    </row>
    <row r="169" spans="1:58">
      <c r="A169" s="157">
        <v>921</v>
      </c>
      <c r="B169" s="154" t="s">
        <v>178</v>
      </c>
      <c r="C169" s="160"/>
      <c r="D169" s="74">
        <f>SUM(D170:D172)</f>
        <v>409701</v>
      </c>
      <c r="E169" s="74">
        <f t="shared" ref="E169:P169" si="53">SUM(E170:E172)</f>
        <v>60868</v>
      </c>
      <c r="F169" s="74">
        <f t="shared" si="53"/>
        <v>886</v>
      </c>
      <c r="G169" s="74">
        <f t="shared" si="53"/>
        <v>7767</v>
      </c>
      <c r="H169" s="74">
        <f t="shared" si="53"/>
        <v>36678</v>
      </c>
      <c r="I169" s="74">
        <f t="shared" si="53"/>
        <v>10600</v>
      </c>
      <c r="J169" s="74">
        <f t="shared" si="53"/>
        <v>82090</v>
      </c>
      <c r="K169" s="74">
        <f t="shared" si="53"/>
        <v>43434</v>
      </c>
      <c r="L169" s="74">
        <f t="shared" si="53"/>
        <v>54444</v>
      </c>
      <c r="M169" s="74">
        <f t="shared" si="53"/>
        <v>15000</v>
      </c>
      <c r="N169" s="74">
        <f t="shared" si="53"/>
        <v>34435</v>
      </c>
      <c r="O169" s="74">
        <f t="shared" si="53"/>
        <v>0</v>
      </c>
      <c r="P169" s="74">
        <f t="shared" si="53"/>
        <v>63499</v>
      </c>
      <c r="Q169" s="117">
        <f t="shared" si="31"/>
        <v>409701</v>
      </c>
      <c r="R169" s="117">
        <f t="shared" si="42"/>
        <v>0</v>
      </c>
      <c r="BD169" s="55"/>
      <c r="BE169" s="55"/>
      <c r="BF169" s="55"/>
    </row>
    <row r="170" spans="1:58" s="176" customFormat="1">
      <c r="A170" s="196"/>
      <c r="B170" s="194" t="s">
        <v>179</v>
      </c>
      <c r="C170" s="198">
        <v>92116</v>
      </c>
      <c r="D170" s="92">
        <v>167171</v>
      </c>
      <c r="E170" s="92">
        <v>60868</v>
      </c>
      <c r="F170" s="199"/>
      <c r="G170" s="92">
        <v>7410</v>
      </c>
      <c r="H170" s="92">
        <v>30434</v>
      </c>
      <c r="I170" s="199"/>
      <c r="J170" s="92">
        <v>7590</v>
      </c>
      <c r="K170" s="199">
        <v>30434</v>
      </c>
      <c r="L170" s="92"/>
      <c r="M170" s="199"/>
      <c r="N170" s="92">
        <v>30435</v>
      </c>
      <c r="O170" s="199"/>
      <c r="P170" s="92"/>
      <c r="Q170" s="175">
        <f t="shared" si="31"/>
        <v>167171</v>
      </c>
      <c r="R170" s="117">
        <f t="shared" si="42"/>
        <v>0</v>
      </c>
      <c r="BD170" s="55"/>
      <c r="BE170" s="55"/>
      <c r="BF170" s="55"/>
    </row>
    <row r="171" spans="1:58" s="176" customFormat="1">
      <c r="A171" s="196"/>
      <c r="B171" s="194" t="s">
        <v>180</v>
      </c>
      <c r="C171" s="198">
        <v>92120</v>
      </c>
      <c r="D171" s="86">
        <v>70000</v>
      </c>
      <c r="E171" s="86"/>
      <c r="F171" s="179"/>
      <c r="G171" s="86"/>
      <c r="H171" s="86"/>
      <c r="I171" s="179"/>
      <c r="J171" s="86">
        <v>70000</v>
      </c>
      <c r="K171" s="179"/>
      <c r="L171" s="86"/>
      <c r="M171" s="179"/>
      <c r="N171" s="86"/>
      <c r="O171" s="179"/>
      <c r="P171" s="86"/>
      <c r="Q171" s="175">
        <f t="shared" si="31"/>
        <v>70000</v>
      </c>
      <c r="R171" s="117">
        <f t="shared" si="42"/>
        <v>0</v>
      </c>
      <c r="BD171" s="55"/>
      <c r="BE171" s="55"/>
      <c r="BF171" s="55"/>
    </row>
    <row r="172" spans="1:58" s="176" customFormat="1">
      <c r="A172" s="196"/>
      <c r="B172" s="194" t="s">
        <v>64</v>
      </c>
      <c r="C172" s="198">
        <v>92195</v>
      </c>
      <c r="D172" s="92">
        <v>172530</v>
      </c>
      <c r="E172" s="92"/>
      <c r="F172" s="199">
        <v>886</v>
      </c>
      <c r="G172" s="92">
        <v>357</v>
      </c>
      <c r="H172" s="92">
        <v>6244</v>
      </c>
      <c r="I172" s="199">
        <v>10600</v>
      </c>
      <c r="J172" s="92">
        <v>4500</v>
      </c>
      <c r="K172" s="199">
        <v>13000</v>
      </c>
      <c r="L172" s="92">
        <v>54444</v>
      </c>
      <c r="M172" s="199">
        <v>15000</v>
      </c>
      <c r="N172" s="92">
        <v>4000</v>
      </c>
      <c r="O172" s="199"/>
      <c r="P172" s="92">
        <v>63499</v>
      </c>
      <c r="Q172" s="175">
        <f t="shared" si="31"/>
        <v>172530</v>
      </c>
      <c r="R172" s="117">
        <f t="shared" si="42"/>
        <v>0</v>
      </c>
      <c r="BD172" s="55"/>
      <c r="BE172" s="55"/>
      <c r="BF172" s="55"/>
    </row>
    <row r="173" spans="1:58">
      <c r="A173" s="157">
        <v>926</v>
      </c>
      <c r="B173" s="154" t="s">
        <v>181</v>
      </c>
      <c r="C173" s="160"/>
      <c r="D173" s="74">
        <f>SUM(D174:D175)</f>
        <v>156000</v>
      </c>
      <c r="E173" s="74">
        <f t="shared" ref="E173:P173" si="54">SUM(E174:E175)</f>
        <v>2501</v>
      </c>
      <c r="F173" s="74">
        <f t="shared" si="54"/>
        <v>349</v>
      </c>
      <c r="G173" s="74">
        <f t="shared" si="54"/>
        <v>98090</v>
      </c>
      <c r="H173" s="74">
        <f t="shared" si="54"/>
        <v>2055</v>
      </c>
      <c r="I173" s="74">
        <f t="shared" si="54"/>
        <v>1917</v>
      </c>
      <c r="J173" s="74">
        <f t="shared" si="54"/>
        <v>6100</v>
      </c>
      <c r="K173" s="74">
        <f t="shared" si="54"/>
        <v>8401</v>
      </c>
      <c r="L173" s="74">
        <f t="shared" si="54"/>
        <v>6923</v>
      </c>
      <c r="M173" s="74">
        <f t="shared" si="54"/>
        <v>9600</v>
      </c>
      <c r="N173" s="74">
        <f t="shared" si="54"/>
        <v>7600</v>
      </c>
      <c r="O173" s="74">
        <f t="shared" si="54"/>
        <v>11100</v>
      </c>
      <c r="P173" s="74">
        <f t="shared" si="54"/>
        <v>1364</v>
      </c>
      <c r="Q173" s="117">
        <f t="shared" ref="Q173:Q179" si="55">SUM(E173:P173)</f>
        <v>156000</v>
      </c>
      <c r="R173" s="117">
        <f t="shared" si="42"/>
        <v>0</v>
      </c>
      <c r="BD173" s="55"/>
      <c r="BE173" s="55"/>
      <c r="BF173" s="55"/>
    </row>
    <row r="174" spans="1:58" s="176" customFormat="1">
      <c r="A174" s="193"/>
      <c r="B174" s="194" t="s">
        <v>182</v>
      </c>
      <c r="C174" s="198">
        <v>92605</v>
      </c>
      <c r="D174" s="92">
        <v>100000</v>
      </c>
      <c r="E174" s="92"/>
      <c r="F174" s="199"/>
      <c r="G174" s="92">
        <v>82500</v>
      </c>
      <c r="H174" s="92"/>
      <c r="I174" s="199"/>
      <c r="J174" s="92"/>
      <c r="K174" s="199">
        <v>2000</v>
      </c>
      <c r="L174" s="92"/>
      <c r="M174" s="199">
        <v>6000</v>
      </c>
      <c r="N174" s="92">
        <v>3000</v>
      </c>
      <c r="O174" s="199">
        <v>6500</v>
      </c>
      <c r="P174" s="92"/>
      <c r="Q174" s="175">
        <f t="shared" si="55"/>
        <v>100000</v>
      </c>
      <c r="R174" s="117">
        <f t="shared" si="42"/>
        <v>0</v>
      </c>
      <c r="BD174" s="55"/>
      <c r="BE174" s="55"/>
      <c r="BF174" s="55"/>
    </row>
    <row r="175" spans="1:58" s="176" customFormat="1" ht="15.75" thickBot="1">
      <c r="A175" s="218"/>
      <c r="B175" s="219" t="s">
        <v>64</v>
      </c>
      <c r="C175" s="220">
        <v>92695</v>
      </c>
      <c r="D175" s="221">
        <v>56000</v>
      </c>
      <c r="E175" s="221">
        <v>2501</v>
      </c>
      <c r="F175" s="222">
        <v>349</v>
      </c>
      <c r="G175" s="221">
        <v>15590</v>
      </c>
      <c r="H175" s="221">
        <v>2055</v>
      </c>
      <c r="I175" s="222">
        <v>1917</v>
      </c>
      <c r="J175" s="221">
        <v>6100</v>
      </c>
      <c r="K175" s="222">
        <v>6401</v>
      </c>
      <c r="L175" s="221">
        <v>6923</v>
      </c>
      <c r="M175" s="222">
        <v>3600</v>
      </c>
      <c r="N175" s="221">
        <v>4600</v>
      </c>
      <c r="O175" s="222">
        <v>4600</v>
      </c>
      <c r="P175" s="221">
        <v>1364</v>
      </c>
      <c r="Q175" s="175">
        <f t="shared" si="55"/>
        <v>56000</v>
      </c>
      <c r="R175" s="117">
        <f t="shared" si="42"/>
        <v>0</v>
      </c>
      <c r="BD175" s="55"/>
      <c r="BE175" s="55"/>
      <c r="BF175" s="55"/>
    </row>
    <row r="176" spans="1:58" ht="15.75" thickBot="1">
      <c r="A176" s="266"/>
      <c r="B176" s="267" t="s">
        <v>183</v>
      </c>
      <c r="C176" s="268"/>
      <c r="D176" s="259">
        <f>SUM(D173+D169+D167+D140+D135+D124+D114+D57+D54+D52+D44+D34+D29+D26+D24+D19+D15+D12+D158+D50+D42)</f>
        <v>74298771</v>
      </c>
      <c r="E176" s="259">
        <f t="shared" ref="E176:Q176" si="56">SUM(E173+E169+E167+E140+E135+E124+E114+E57+E54+E52+E44+E34+E29+E26+E24+E19+E15+E12+E158+E50)</f>
        <v>4852110.5</v>
      </c>
      <c r="F176" s="259">
        <f t="shared" si="56"/>
        <v>6814489.5</v>
      </c>
      <c r="G176" s="259">
        <f t="shared" si="56"/>
        <v>7816584.5</v>
      </c>
      <c r="H176" s="259">
        <f t="shared" si="56"/>
        <v>7156715.5</v>
      </c>
      <c r="I176" s="269">
        <f t="shared" si="56"/>
        <v>6190260.5</v>
      </c>
      <c r="J176" s="259">
        <f t="shared" si="56"/>
        <v>5907835.5</v>
      </c>
      <c r="K176" s="269">
        <f t="shared" si="56"/>
        <v>5698350.5</v>
      </c>
      <c r="L176" s="259">
        <f t="shared" si="56"/>
        <v>5595846.5</v>
      </c>
      <c r="M176" s="269">
        <f t="shared" si="56"/>
        <v>5798292.5</v>
      </c>
      <c r="N176" s="259">
        <f t="shared" si="56"/>
        <v>5572186.5</v>
      </c>
      <c r="O176" s="269">
        <f t="shared" si="56"/>
        <v>5288340.5</v>
      </c>
      <c r="P176" s="259">
        <f t="shared" si="56"/>
        <v>7607758.5</v>
      </c>
      <c r="Q176" s="257">
        <f t="shared" si="56"/>
        <v>74298771</v>
      </c>
      <c r="R176" s="117">
        <f t="shared" si="42"/>
        <v>0</v>
      </c>
      <c r="BD176" s="55"/>
      <c r="BE176" s="55"/>
      <c r="BF176" s="55"/>
    </row>
    <row r="177" spans="1:58" hidden="1">
      <c r="A177" s="262"/>
      <c r="B177" s="263" t="s">
        <v>184</v>
      </c>
      <c r="C177" s="264"/>
      <c r="D177" s="265">
        <f t="shared" ref="D177:P177" si="57">SUM(D178:D178)</f>
        <v>2239712</v>
      </c>
      <c r="E177" s="258">
        <f t="shared" si="57"/>
        <v>19613.34</v>
      </c>
      <c r="F177" s="261">
        <f t="shared" si="57"/>
        <v>0</v>
      </c>
      <c r="G177" s="258">
        <f t="shared" si="57"/>
        <v>540314.41</v>
      </c>
      <c r="H177" s="261">
        <f t="shared" si="57"/>
        <v>19613.34</v>
      </c>
      <c r="I177" s="258">
        <f t="shared" si="57"/>
        <v>0</v>
      </c>
      <c r="J177" s="261">
        <f t="shared" si="57"/>
        <v>540314.41</v>
      </c>
      <c r="K177" s="258">
        <f t="shared" si="57"/>
        <v>19613.34</v>
      </c>
      <c r="L177" s="261">
        <f t="shared" si="57"/>
        <v>0</v>
      </c>
      <c r="M177" s="258">
        <f t="shared" si="57"/>
        <v>540314.41</v>
      </c>
      <c r="N177" s="261">
        <f t="shared" si="57"/>
        <v>19613.34</v>
      </c>
      <c r="O177" s="258">
        <f t="shared" si="57"/>
        <v>0</v>
      </c>
      <c r="P177" s="258">
        <f t="shared" si="57"/>
        <v>540314.41</v>
      </c>
      <c r="Q177" s="117">
        <f t="shared" si="55"/>
        <v>2239711</v>
      </c>
      <c r="BD177" s="55"/>
      <c r="BE177" s="55"/>
      <c r="BF177" s="55"/>
    </row>
    <row r="178" spans="1:58" hidden="1">
      <c r="A178" s="161"/>
      <c r="B178" s="162" t="s">
        <v>185</v>
      </c>
      <c r="C178" s="163" t="s">
        <v>186</v>
      </c>
      <c r="D178" s="140">
        <v>2239712</v>
      </c>
      <c r="E178" s="141">
        <v>19613.34</v>
      </c>
      <c r="F178" s="142"/>
      <c r="G178" s="141">
        <v>540314.41</v>
      </c>
      <c r="H178" s="142">
        <v>19613.34</v>
      </c>
      <c r="I178" s="141"/>
      <c r="J178" s="143">
        <v>540314.41</v>
      </c>
      <c r="K178" s="141">
        <v>19613.34</v>
      </c>
      <c r="L178" s="142"/>
      <c r="M178" s="141">
        <v>540314.41</v>
      </c>
      <c r="N178" s="142">
        <v>19613.34</v>
      </c>
      <c r="O178" s="141"/>
      <c r="P178" s="141">
        <v>540314.41</v>
      </c>
      <c r="Q178" s="117">
        <f t="shared" si="55"/>
        <v>2239711</v>
      </c>
      <c r="BD178" s="55"/>
      <c r="BE178" s="55"/>
      <c r="BF178" s="55"/>
    </row>
    <row r="179" spans="1:58" ht="15.75" hidden="1" thickBot="1">
      <c r="A179" s="164"/>
      <c r="B179" s="165" t="s">
        <v>187</v>
      </c>
      <c r="C179" s="166"/>
      <c r="D179" s="144">
        <f t="shared" ref="D179:H179" si="58">SUM(D176+D177)</f>
        <v>76538483</v>
      </c>
      <c r="E179" s="144">
        <f t="shared" si="58"/>
        <v>4871723.84</v>
      </c>
      <c r="F179" s="145">
        <f t="shared" si="58"/>
        <v>6814489.5</v>
      </c>
      <c r="G179" s="144">
        <f t="shared" si="58"/>
        <v>8356898.9100000001</v>
      </c>
      <c r="H179" s="145">
        <f t="shared" si="58"/>
        <v>7176328.8399999999</v>
      </c>
      <c r="I179" s="144">
        <f t="shared" ref="I179:P179" si="59">SUM(I176+I177)</f>
        <v>6190260.5</v>
      </c>
      <c r="J179" s="145">
        <f t="shared" si="59"/>
        <v>6448149.9100000001</v>
      </c>
      <c r="K179" s="144">
        <f t="shared" si="59"/>
        <v>5717963.8399999999</v>
      </c>
      <c r="L179" s="145">
        <f t="shared" si="59"/>
        <v>5595846.5</v>
      </c>
      <c r="M179" s="144">
        <f t="shared" si="59"/>
        <v>6338606.9100000001</v>
      </c>
      <c r="N179" s="145">
        <f t="shared" si="59"/>
        <v>5591799.8399999999</v>
      </c>
      <c r="O179" s="144">
        <f t="shared" si="59"/>
        <v>5288340.5</v>
      </c>
      <c r="P179" s="144">
        <f t="shared" si="59"/>
        <v>8148072.9100000001</v>
      </c>
      <c r="Q179" s="117">
        <f t="shared" si="55"/>
        <v>76538482</v>
      </c>
      <c r="BD179" s="55"/>
      <c r="BE179" s="55"/>
      <c r="BF179" s="55"/>
    </row>
    <row r="180" spans="1:58">
      <c r="BD180" s="55"/>
      <c r="BE180" s="55"/>
      <c r="BF180" s="55"/>
    </row>
    <row r="181" spans="1:58">
      <c r="BD181" s="55"/>
      <c r="BE181" s="55"/>
      <c r="BF181" s="55"/>
    </row>
    <row r="182" spans="1:58">
      <c r="BD182" s="55"/>
      <c r="BE182" s="55"/>
      <c r="BF182" s="55"/>
    </row>
    <row r="183" spans="1:58">
      <c r="BD183" s="55"/>
      <c r="BE183" s="55"/>
      <c r="BF183" s="55"/>
    </row>
    <row r="184" spans="1:58">
      <c r="BD184" s="55"/>
      <c r="BE184" s="55"/>
      <c r="BF184" s="55"/>
    </row>
    <row r="185" spans="1:58">
      <c r="BD185" s="55"/>
      <c r="BE185" s="55"/>
      <c r="BF185" s="55"/>
    </row>
    <row r="186" spans="1:58">
      <c r="BD186" s="55"/>
      <c r="BE186" s="55"/>
      <c r="BF186" s="55"/>
    </row>
    <row r="187" spans="1:58">
      <c r="BD187" s="55"/>
      <c r="BE187" s="55"/>
      <c r="BF187" s="55"/>
    </row>
    <row r="188" spans="1:58">
      <c r="BD188" s="55"/>
      <c r="BE188" s="55"/>
      <c r="BF188" s="55"/>
    </row>
    <row r="189" spans="1:58">
      <c r="BD189" s="55"/>
      <c r="BE189" s="55"/>
      <c r="BF189" s="55"/>
    </row>
    <row r="190" spans="1:58">
      <c r="BD190" s="55"/>
      <c r="BE190" s="55"/>
      <c r="BF190" s="55"/>
    </row>
    <row r="191" spans="1:58">
      <c r="BD191" s="55"/>
      <c r="BE191" s="55"/>
      <c r="BF191" s="55"/>
    </row>
    <row r="192" spans="1:58">
      <c r="BD192" s="55"/>
      <c r="BE192" s="55"/>
      <c r="BF192" s="55"/>
    </row>
    <row r="193" spans="56:58">
      <c r="BD193" s="55"/>
      <c r="BE193" s="55"/>
      <c r="BF193" s="55"/>
    </row>
    <row r="194" spans="56:58">
      <c r="BD194" s="55"/>
      <c r="BE194" s="55"/>
      <c r="BF194" s="55"/>
    </row>
    <row r="195" spans="56:58">
      <c r="BD195" s="55"/>
      <c r="BE195" s="55"/>
      <c r="BF195" s="55"/>
    </row>
    <row r="196" spans="56:58">
      <c r="BD196" s="55"/>
      <c r="BE196" s="55"/>
      <c r="BF196" s="55"/>
    </row>
    <row r="197" spans="56:58">
      <c r="BD197" s="55"/>
      <c r="BE197" s="55"/>
      <c r="BF197" s="55"/>
    </row>
    <row r="198" spans="56:58">
      <c r="BD198" s="55"/>
      <c r="BE198" s="55"/>
      <c r="BF198" s="55"/>
    </row>
    <row r="199" spans="56:58">
      <c r="BD199" s="55"/>
      <c r="BE199" s="55"/>
      <c r="BF199" s="55"/>
    </row>
    <row r="200" spans="56:58">
      <c r="BD200" s="55"/>
      <c r="BE200" s="55"/>
      <c r="BF200" s="55"/>
    </row>
    <row r="201" spans="56:58">
      <c r="BD201" s="55"/>
      <c r="BE201" s="55"/>
      <c r="BF201" s="55"/>
    </row>
    <row r="202" spans="56:58">
      <c r="BD202" s="55"/>
      <c r="BE202" s="55"/>
      <c r="BF202" s="55"/>
    </row>
    <row r="203" spans="56:58">
      <c r="BD203" s="55"/>
      <c r="BE203" s="55"/>
      <c r="BF203" s="55"/>
    </row>
    <row r="204" spans="56:58">
      <c r="BD204" s="55"/>
      <c r="BE204" s="55"/>
      <c r="BF204" s="55"/>
    </row>
    <row r="205" spans="56:58">
      <c r="BD205" s="55"/>
      <c r="BE205" s="55"/>
      <c r="BF205" s="55"/>
    </row>
    <row r="206" spans="56:58">
      <c r="BD206" s="55"/>
      <c r="BE206" s="55"/>
      <c r="BF206" s="55"/>
    </row>
    <row r="207" spans="56:58">
      <c r="BD207" s="55"/>
      <c r="BE207" s="55"/>
      <c r="BF207" s="55"/>
    </row>
    <row r="208" spans="56:58">
      <c r="BD208" s="55"/>
      <c r="BE208" s="55"/>
      <c r="BF208" s="55"/>
    </row>
    <row r="209" spans="56:58">
      <c r="BD209" s="55"/>
      <c r="BE209" s="55"/>
      <c r="BF209" s="55"/>
    </row>
    <row r="210" spans="56:58">
      <c r="BD210" s="55"/>
      <c r="BE210" s="55"/>
      <c r="BF210" s="55"/>
    </row>
    <row r="211" spans="56:58">
      <c r="BD211" s="55"/>
      <c r="BE211" s="55"/>
      <c r="BF211" s="55"/>
    </row>
    <row r="212" spans="56:58">
      <c r="BD212" s="55"/>
      <c r="BE212" s="55"/>
      <c r="BF212" s="55"/>
    </row>
    <row r="213" spans="56:58">
      <c r="BD213" s="55"/>
      <c r="BE213" s="55"/>
      <c r="BF213" s="55"/>
    </row>
    <row r="214" spans="56:58">
      <c r="BD214" s="55"/>
      <c r="BE214" s="55"/>
      <c r="BF214" s="55"/>
    </row>
    <row r="215" spans="56:58">
      <c r="BD215" s="55"/>
      <c r="BE215" s="55"/>
      <c r="BF215" s="55"/>
    </row>
    <row r="216" spans="56:58">
      <c r="BD216" s="55"/>
      <c r="BE216" s="55"/>
      <c r="BF216" s="55"/>
    </row>
    <row r="217" spans="56:58">
      <c r="BD217" s="55"/>
      <c r="BE217" s="55"/>
      <c r="BF217" s="55"/>
    </row>
  </sheetData>
  <mergeCells count="18">
    <mergeCell ref="I8:I10"/>
    <mergeCell ref="J8:J10"/>
    <mergeCell ref="K8:K10"/>
    <mergeCell ref="L8:L10"/>
    <mergeCell ref="M8:M10"/>
    <mergeCell ref="N8:N10"/>
    <mergeCell ref="A6:P6"/>
    <mergeCell ref="A7:P7"/>
    <mergeCell ref="A8:A10"/>
    <mergeCell ref="B8:B10"/>
    <mergeCell ref="C8:C10"/>
    <mergeCell ref="D8:D10"/>
    <mergeCell ref="E8:E10"/>
    <mergeCell ref="F8:F10"/>
    <mergeCell ref="G8:G10"/>
    <mergeCell ref="H8:H10"/>
    <mergeCell ref="O8:O10"/>
    <mergeCell ref="P8:P10"/>
  </mergeCells>
  <pageMargins left="0.7" right="0.7" top="0.75" bottom="0.75" header="0.3" footer="0.3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3"/>
  <sheetViews>
    <sheetView workbookViewId="0">
      <selection activeCell="F56" sqref="F56"/>
    </sheetView>
  </sheetViews>
  <sheetFormatPr defaultRowHeight="15"/>
  <cols>
    <col min="1" max="1" width="21.85546875" customWidth="1"/>
    <col min="2" max="2" width="9.85546875" bestFit="1" customWidth="1"/>
    <col min="8" max="8" width="10.140625" bestFit="1" customWidth="1"/>
    <col min="10" max="10" width="10.140625" bestFit="1" customWidth="1"/>
    <col min="14" max="14" width="10" customWidth="1"/>
    <col min="15" max="15" width="14.85546875" customWidth="1"/>
  </cols>
  <sheetData>
    <row r="1" spans="1:15" s="1" customFormat="1">
      <c r="M1" s="3" t="s">
        <v>2</v>
      </c>
    </row>
    <row r="2" spans="1:15" s="1" customFormat="1">
      <c r="M2" s="2" t="s">
        <v>248</v>
      </c>
    </row>
    <row r="3" spans="1:15" s="1" customFormat="1">
      <c r="M3" s="2" t="s">
        <v>0</v>
      </c>
    </row>
    <row r="4" spans="1:15" s="1" customFormat="1">
      <c r="M4" s="2" t="s">
        <v>1</v>
      </c>
    </row>
    <row r="5" spans="1:15" s="1" customFormat="1"/>
    <row r="6" spans="1:15">
      <c r="A6" s="368" t="s">
        <v>261</v>
      </c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</row>
    <row r="7" spans="1:15" ht="15.75" thickBot="1">
      <c r="A7" s="301"/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301"/>
      <c r="N7" s="301"/>
      <c r="O7" s="301"/>
    </row>
    <row r="8" spans="1:15" ht="15.75" thickBot="1">
      <c r="A8" s="20" t="s">
        <v>3</v>
      </c>
      <c r="B8" s="21" t="s">
        <v>4</v>
      </c>
      <c r="C8" s="21" t="s">
        <v>5</v>
      </c>
      <c r="D8" s="21" t="s">
        <v>6</v>
      </c>
      <c r="E8" s="21" t="s">
        <v>7</v>
      </c>
      <c r="F8" s="21" t="s">
        <v>8</v>
      </c>
      <c r="G8" s="21" t="s">
        <v>9</v>
      </c>
      <c r="H8" s="21" t="s">
        <v>10</v>
      </c>
      <c r="I8" s="21" t="s">
        <v>11</v>
      </c>
      <c r="J8" s="21" t="s">
        <v>12</v>
      </c>
      <c r="K8" s="21" t="s">
        <v>13</v>
      </c>
      <c r="L8" s="21" t="s">
        <v>14</v>
      </c>
      <c r="M8" s="21" t="s">
        <v>15</v>
      </c>
      <c r="N8" s="21" t="s">
        <v>16</v>
      </c>
      <c r="O8" s="23" t="s">
        <v>262</v>
      </c>
    </row>
    <row r="9" spans="1:15" ht="15" customHeight="1" thickBot="1">
      <c r="A9" s="362" t="s">
        <v>17</v>
      </c>
      <c r="B9" s="363"/>
      <c r="C9" s="363"/>
      <c r="D9" s="363"/>
      <c r="E9" s="364"/>
      <c r="F9" s="364"/>
      <c r="G9" s="364"/>
      <c r="H9" s="364"/>
      <c r="I9" s="364"/>
      <c r="J9" s="364"/>
      <c r="K9" s="364"/>
      <c r="L9" s="364"/>
      <c r="M9" s="364"/>
      <c r="N9" s="364"/>
      <c r="O9" s="24"/>
    </row>
    <row r="10" spans="1:15" ht="15.75" customHeight="1">
      <c r="A10" s="365" t="s">
        <v>28</v>
      </c>
      <c r="B10" s="366"/>
      <c r="C10" s="366"/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367"/>
    </row>
    <row r="11" spans="1:15" ht="15.75" thickBot="1">
      <c r="A11" s="359" t="s">
        <v>19</v>
      </c>
      <c r="B11" s="360"/>
      <c r="C11" s="360"/>
      <c r="D11" s="360"/>
      <c r="E11" s="360"/>
      <c r="F11" s="360"/>
      <c r="G11" s="360"/>
      <c r="H11" s="360"/>
      <c r="I11" s="360"/>
      <c r="J11" s="360"/>
      <c r="K11" s="360"/>
      <c r="L11" s="360"/>
      <c r="M11" s="360"/>
      <c r="N11" s="360"/>
      <c r="O11" s="361"/>
    </row>
    <row r="12" spans="1:15">
      <c r="A12" s="25" t="s">
        <v>263</v>
      </c>
      <c r="B12" s="26">
        <v>985970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985970</v>
      </c>
      <c r="O12" s="22">
        <f>SUM(C12:N12)</f>
        <v>985970</v>
      </c>
    </row>
    <row r="13" spans="1:15">
      <c r="A13" s="10" t="s">
        <v>42</v>
      </c>
      <c r="B13" s="11">
        <v>2675131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250">
        <v>0</v>
      </c>
      <c r="I13" s="11">
        <v>0</v>
      </c>
      <c r="J13" s="11">
        <v>0</v>
      </c>
      <c r="K13" s="11">
        <v>0</v>
      </c>
      <c r="L13" s="11">
        <v>2675131</v>
      </c>
      <c r="M13" s="11">
        <v>0</v>
      </c>
      <c r="N13" s="11">
        <v>0</v>
      </c>
      <c r="O13" s="12">
        <f t="shared" ref="O13:O14" si="0">SUM(C13:N13)</f>
        <v>2675131</v>
      </c>
    </row>
    <row r="14" spans="1:15" ht="15.75" thickBot="1">
      <c r="A14" s="7" t="s">
        <v>23</v>
      </c>
      <c r="B14" s="8">
        <f>SUM(B12-B13)</f>
        <v>-1689161</v>
      </c>
      <c r="C14" s="8">
        <f t="shared" ref="C14:N14" si="1">SUM(C12-C13)</f>
        <v>0</v>
      </c>
      <c r="D14" s="8">
        <f t="shared" si="1"/>
        <v>0</v>
      </c>
      <c r="E14" s="8">
        <f t="shared" si="1"/>
        <v>0</v>
      </c>
      <c r="F14" s="8">
        <f t="shared" si="1"/>
        <v>0</v>
      </c>
      <c r="G14" s="8">
        <f t="shared" si="1"/>
        <v>0</v>
      </c>
      <c r="H14" s="8">
        <f t="shared" si="1"/>
        <v>0</v>
      </c>
      <c r="I14" s="8">
        <f t="shared" si="1"/>
        <v>0</v>
      </c>
      <c r="J14" s="8">
        <f t="shared" si="1"/>
        <v>0</v>
      </c>
      <c r="K14" s="8">
        <f t="shared" si="1"/>
        <v>0</v>
      </c>
      <c r="L14" s="8">
        <f t="shared" si="1"/>
        <v>-2675131</v>
      </c>
      <c r="M14" s="8">
        <f t="shared" si="1"/>
        <v>0</v>
      </c>
      <c r="N14" s="8">
        <f t="shared" si="1"/>
        <v>985970</v>
      </c>
      <c r="O14" s="9">
        <f t="shared" si="0"/>
        <v>-1689161</v>
      </c>
    </row>
    <row r="15" spans="1:15" ht="15.75" thickBot="1">
      <c r="A15" s="20" t="s">
        <v>3</v>
      </c>
      <c r="B15" s="21" t="s">
        <v>4</v>
      </c>
      <c r="C15" s="21" t="s">
        <v>5</v>
      </c>
      <c r="D15" s="21" t="s">
        <v>6</v>
      </c>
      <c r="E15" s="21" t="s">
        <v>7</v>
      </c>
      <c r="F15" s="21" t="s">
        <v>8</v>
      </c>
      <c r="G15" s="21" t="s">
        <v>9</v>
      </c>
      <c r="H15" s="21" t="s">
        <v>10</v>
      </c>
      <c r="I15" s="21" t="s">
        <v>11</v>
      </c>
      <c r="J15" s="21" t="s">
        <v>12</v>
      </c>
      <c r="K15" s="21" t="s">
        <v>13</v>
      </c>
      <c r="L15" s="21" t="s">
        <v>14</v>
      </c>
      <c r="M15" s="21" t="s">
        <v>15</v>
      </c>
      <c r="N15" s="21" t="s">
        <v>16</v>
      </c>
      <c r="O15" s="23" t="s">
        <v>262</v>
      </c>
    </row>
    <row r="16" spans="1:15" ht="15.75" thickBot="1">
      <c r="A16" s="362" t="s">
        <v>17</v>
      </c>
      <c r="B16" s="363"/>
      <c r="C16" s="363"/>
      <c r="D16" s="363"/>
      <c r="E16" s="364"/>
      <c r="F16" s="364"/>
      <c r="G16" s="364"/>
      <c r="H16" s="364"/>
      <c r="I16" s="364"/>
      <c r="J16" s="364"/>
      <c r="K16" s="364"/>
      <c r="L16" s="364"/>
      <c r="M16" s="364"/>
      <c r="N16" s="364"/>
      <c r="O16" s="24"/>
    </row>
    <row r="17" spans="1:15">
      <c r="A17" s="365" t="s">
        <v>28</v>
      </c>
      <c r="B17" s="366"/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7"/>
    </row>
    <row r="18" spans="1:15" ht="15.75" thickBot="1">
      <c r="A18" s="359" t="s">
        <v>19</v>
      </c>
      <c r="B18" s="360"/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1"/>
    </row>
    <row r="19" spans="1:15">
      <c r="A19" s="25" t="s">
        <v>263</v>
      </c>
      <c r="B19" s="26">
        <v>173500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173500</v>
      </c>
      <c r="O19" s="22">
        <f>SUM(C19:N19)</f>
        <v>173500</v>
      </c>
    </row>
    <row r="20" spans="1:15">
      <c r="A20" s="10" t="s">
        <v>42</v>
      </c>
      <c r="B20" s="11">
        <v>348000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250">
        <v>0</v>
      </c>
      <c r="I20" s="11">
        <v>0</v>
      </c>
      <c r="J20" s="11">
        <v>0</v>
      </c>
      <c r="K20" s="11">
        <v>348000</v>
      </c>
      <c r="L20" s="11">
        <v>0</v>
      </c>
      <c r="M20" s="11">
        <v>0</v>
      </c>
      <c r="N20" s="11">
        <v>0</v>
      </c>
      <c r="O20" s="12">
        <f t="shared" ref="O20:O21" si="2">SUM(C20:N20)</f>
        <v>348000</v>
      </c>
    </row>
    <row r="21" spans="1:15" s="4" customFormat="1" ht="15.75" thickBot="1">
      <c r="A21" s="7" t="s">
        <v>23</v>
      </c>
      <c r="B21" s="8">
        <f>SUM(B19-B20)</f>
        <v>-174500</v>
      </c>
      <c r="C21" s="8">
        <f t="shared" ref="C21:N21" si="3">SUM(C19-C20)</f>
        <v>0</v>
      </c>
      <c r="D21" s="8">
        <f t="shared" si="3"/>
        <v>0</v>
      </c>
      <c r="E21" s="8">
        <f t="shared" si="3"/>
        <v>0</v>
      </c>
      <c r="F21" s="8">
        <f t="shared" si="3"/>
        <v>0</v>
      </c>
      <c r="G21" s="8">
        <f t="shared" si="3"/>
        <v>0</v>
      </c>
      <c r="H21" s="8">
        <f t="shared" si="3"/>
        <v>0</v>
      </c>
      <c r="I21" s="8">
        <f t="shared" si="3"/>
        <v>0</v>
      </c>
      <c r="J21" s="8">
        <f t="shared" si="3"/>
        <v>0</v>
      </c>
      <c r="K21" s="8">
        <f t="shared" si="3"/>
        <v>-348000</v>
      </c>
      <c r="L21" s="8">
        <f t="shared" si="3"/>
        <v>0</v>
      </c>
      <c r="M21" s="8">
        <f t="shared" si="3"/>
        <v>0</v>
      </c>
      <c r="N21" s="8">
        <f t="shared" si="3"/>
        <v>173500</v>
      </c>
      <c r="O21" s="9">
        <f t="shared" si="2"/>
        <v>-174500</v>
      </c>
    </row>
    <row r="22" spans="1:15" ht="15.75" thickBot="1">
      <c r="A22" s="20" t="s">
        <v>3</v>
      </c>
      <c r="B22" s="21" t="s">
        <v>4</v>
      </c>
      <c r="C22" s="21" t="s">
        <v>5</v>
      </c>
      <c r="D22" s="21" t="s">
        <v>6</v>
      </c>
      <c r="E22" s="21" t="s">
        <v>7</v>
      </c>
      <c r="F22" s="21" t="s">
        <v>8</v>
      </c>
      <c r="G22" s="21" t="s">
        <v>9</v>
      </c>
      <c r="H22" s="21" t="s">
        <v>10</v>
      </c>
      <c r="I22" s="21" t="s">
        <v>11</v>
      </c>
      <c r="J22" s="21" t="s">
        <v>12</v>
      </c>
      <c r="K22" s="21" t="s">
        <v>13</v>
      </c>
      <c r="L22" s="21" t="s">
        <v>14</v>
      </c>
      <c r="M22" s="21" t="s">
        <v>15</v>
      </c>
      <c r="N22" s="31" t="s">
        <v>16</v>
      </c>
      <c r="O22" s="32" t="s">
        <v>262</v>
      </c>
    </row>
    <row r="23" spans="1:15" ht="15.75" thickBot="1">
      <c r="A23" s="376" t="s">
        <v>17</v>
      </c>
      <c r="B23" s="377"/>
      <c r="C23" s="377"/>
      <c r="D23" s="377"/>
      <c r="E23" s="378"/>
      <c r="F23" s="378"/>
      <c r="G23" s="378"/>
      <c r="H23" s="378"/>
      <c r="I23" s="378"/>
      <c r="J23" s="378"/>
      <c r="K23" s="378"/>
      <c r="L23" s="378"/>
      <c r="M23" s="378"/>
      <c r="N23" s="378"/>
      <c r="O23" s="322"/>
    </row>
    <row r="24" spans="1:15">
      <c r="A24" s="379" t="s">
        <v>35</v>
      </c>
      <c r="B24" s="380"/>
      <c r="C24" s="380"/>
      <c r="D24" s="380"/>
      <c r="E24" s="380"/>
      <c r="F24" s="380"/>
      <c r="G24" s="380"/>
      <c r="H24" s="380"/>
      <c r="I24" s="380"/>
      <c r="J24" s="380"/>
      <c r="K24" s="380"/>
      <c r="L24" s="380"/>
      <c r="M24" s="380"/>
      <c r="N24" s="380"/>
      <c r="O24" s="381"/>
    </row>
    <row r="25" spans="1:15" ht="15.75" thickBot="1">
      <c r="A25" s="382" t="s">
        <v>19</v>
      </c>
      <c r="B25" s="383"/>
      <c r="C25" s="383"/>
      <c r="D25" s="383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4"/>
    </row>
    <row r="26" spans="1:15">
      <c r="A26" s="51" t="s">
        <v>36</v>
      </c>
      <c r="B26" s="35">
        <f>SUM(B27+B33)</f>
        <v>12235512</v>
      </c>
      <c r="C26" s="35">
        <f t="shared" ref="C26:N26" si="4">SUM(C27+C33)</f>
        <v>1798742</v>
      </c>
      <c r="D26" s="35">
        <f t="shared" si="4"/>
        <v>520187</v>
      </c>
      <c r="E26" s="35">
        <f t="shared" si="4"/>
        <v>599752</v>
      </c>
      <c r="F26" s="35">
        <f t="shared" si="4"/>
        <v>0</v>
      </c>
      <c r="G26" s="35">
        <f t="shared" si="4"/>
        <v>879235</v>
      </c>
      <c r="H26" s="35">
        <f t="shared" si="4"/>
        <v>0</v>
      </c>
      <c r="I26" s="35">
        <f t="shared" si="4"/>
        <v>4980787</v>
      </c>
      <c r="J26" s="35">
        <f t="shared" si="4"/>
        <v>0</v>
      </c>
      <c r="K26" s="35">
        <f t="shared" si="4"/>
        <v>0</v>
      </c>
      <c r="L26" s="35">
        <f t="shared" si="4"/>
        <v>0</v>
      </c>
      <c r="M26" s="35">
        <f t="shared" si="4"/>
        <v>0</v>
      </c>
      <c r="N26" s="35">
        <f t="shared" si="4"/>
        <v>0</v>
      </c>
      <c r="O26" s="36">
        <f>SUM(C26:N26)</f>
        <v>8778703</v>
      </c>
    </row>
    <row r="27" spans="1:15">
      <c r="A27" s="34" t="s">
        <v>37</v>
      </c>
      <c r="B27" s="35">
        <f>SUM(B28:B32)</f>
        <v>71072</v>
      </c>
      <c r="C27" s="35">
        <f t="shared" ref="C27:N27" si="5">SUM(C28:C32)</f>
        <v>30801</v>
      </c>
      <c r="D27" s="35">
        <f t="shared" si="5"/>
        <v>1902</v>
      </c>
      <c r="E27" s="35">
        <f t="shared" si="5"/>
        <v>1728</v>
      </c>
      <c r="F27" s="35">
        <f t="shared" si="5"/>
        <v>0</v>
      </c>
      <c r="G27" s="35">
        <f t="shared" si="5"/>
        <v>2131</v>
      </c>
      <c r="H27" s="35">
        <f t="shared" si="5"/>
        <v>0</v>
      </c>
      <c r="I27" s="35">
        <f t="shared" si="5"/>
        <v>34510</v>
      </c>
      <c r="J27" s="35">
        <f t="shared" si="5"/>
        <v>0</v>
      </c>
      <c r="K27" s="35">
        <f t="shared" si="5"/>
        <v>0</v>
      </c>
      <c r="L27" s="35">
        <f t="shared" si="5"/>
        <v>0</v>
      </c>
      <c r="M27" s="35">
        <f t="shared" si="5"/>
        <v>0</v>
      </c>
      <c r="N27" s="35">
        <f t="shared" si="5"/>
        <v>0</v>
      </c>
      <c r="O27" s="50">
        <f>SUM(C27:N27)</f>
        <v>71072</v>
      </c>
    </row>
    <row r="28" spans="1:15">
      <c r="A28" s="37" t="s">
        <v>27</v>
      </c>
      <c r="B28" s="38">
        <v>65311</v>
      </c>
      <c r="C28" s="38">
        <v>30801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34510</v>
      </c>
      <c r="J28" s="38">
        <v>0</v>
      </c>
      <c r="K28" s="38">
        <v>0</v>
      </c>
      <c r="L28" s="38">
        <v>0</v>
      </c>
      <c r="M28" s="38">
        <v>0</v>
      </c>
      <c r="N28" s="39">
        <v>0</v>
      </c>
      <c r="O28" s="40">
        <f>SUM(C28:N28)</f>
        <v>65311</v>
      </c>
    </row>
    <row r="29" spans="1:15">
      <c r="A29" s="37" t="s">
        <v>38</v>
      </c>
      <c r="B29" s="38">
        <v>1152</v>
      </c>
      <c r="C29" s="38">
        <v>0</v>
      </c>
      <c r="D29" s="38">
        <v>300</v>
      </c>
      <c r="E29" s="38">
        <v>0</v>
      </c>
      <c r="F29" s="38">
        <v>0</v>
      </c>
      <c r="G29" s="38">
        <v>852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9">
        <v>0</v>
      </c>
      <c r="O29" s="40">
        <f t="shared" ref="O29:O32" si="6">SUM(C29:N29)</f>
        <v>1152</v>
      </c>
    </row>
    <row r="30" spans="1:15" ht="13.5" customHeight="1">
      <c r="A30" s="37" t="s">
        <v>24</v>
      </c>
      <c r="B30" s="38">
        <v>1729</v>
      </c>
      <c r="C30" s="38">
        <v>0</v>
      </c>
      <c r="D30" s="38">
        <v>450</v>
      </c>
      <c r="E30" s="38">
        <v>0</v>
      </c>
      <c r="F30" s="38">
        <v>0</v>
      </c>
      <c r="G30" s="38">
        <v>1279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9">
        <v>0</v>
      </c>
      <c r="O30" s="40">
        <f t="shared" si="6"/>
        <v>1729</v>
      </c>
    </row>
    <row r="31" spans="1:15">
      <c r="A31" s="37" t="s">
        <v>26</v>
      </c>
      <c r="B31" s="38">
        <v>1728</v>
      </c>
      <c r="C31" s="38">
        <v>0</v>
      </c>
      <c r="D31" s="38">
        <v>0</v>
      </c>
      <c r="E31" s="38">
        <v>1728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9">
        <v>0</v>
      </c>
      <c r="O31" s="40">
        <f t="shared" si="6"/>
        <v>1728</v>
      </c>
    </row>
    <row r="32" spans="1:15">
      <c r="A32" s="37" t="s">
        <v>25</v>
      </c>
      <c r="B32" s="38">
        <v>1152</v>
      </c>
      <c r="C32" s="38">
        <v>0</v>
      </c>
      <c r="D32" s="38">
        <v>1152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9">
        <v>0</v>
      </c>
      <c r="O32" s="40">
        <f t="shared" si="6"/>
        <v>1152</v>
      </c>
    </row>
    <row r="33" spans="1:15">
      <c r="A33" s="34" t="s">
        <v>39</v>
      </c>
      <c r="B33" s="35">
        <f>SUM(B34:B38)</f>
        <v>12164440</v>
      </c>
      <c r="C33" s="35">
        <f t="shared" ref="C33:N33" si="7">SUM(C34:C38)</f>
        <v>1767941</v>
      </c>
      <c r="D33" s="35">
        <f t="shared" si="7"/>
        <v>518285</v>
      </c>
      <c r="E33" s="35">
        <f t="shared" si="7"/>
        <v>598024</v>
      </c>
      <c r="F33" s="35">
        <f t="shared" si="7"/>
        <v>0</v>
      </c>
      <c r="G33" s="35">
        <f t="shared" si="7"/>
        <v>877104</v>
      </c>
      <c r="H33" s="35">
        <f t="shared" si="7"/>
        <v>0</v>
      </c>
      <c r="I33" s="35">
        <f t="shared" si="7"/>
        <v>4946277</v>
      </c>
      <c r="J33" s="35">
        <f t="shared" si="7"/>
        <v>0</v>
      </c>
      <c r="K33" s="35">
        <f t="shared" si="7"/>
        <v>0</v>
      </c>
      <c r="L33" s="35">
        <f t="shared" si="7"/>
        <v>0</v>
      </c>
      <c r="M33" s="35">
        <f t="shared" si="7"/>
        <v>0</v>
      </c>
      <c r="N33" s="35">
        <f t="shared" si="7"/>
        <v>0</v>
      </c>
      <c r="O33" s="50">
        <f>SUM(C33:N33)</f>
        <v>8707631</v>
      </c>
    </row>
    <row r="34" spans="1:15">
      <c r="A34" s="37" t="s">
        <v>27</v>
      </c>
      <c r="B34" s="38">
        <v>10171027</v>
      </c>
      <c r="C34" s="38">
        <v>1767941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4946277</v>
      </c>
      <c r="J34" s="38">
        <v>0</v>
      </c>
      <c r="K34" s="38">
        <v>0</v>
      </c>
      <c r="L34" s="38">
        <v>0</v>
      </c>
      <c r="M34" s="38">
        <v>0</v>
      </c>
      <c r="N34" s="39">
        <v>0</v>
      </c>
      <c r="O34" s="40">
        <f>SUM(C34:N34)</f>
        <v>6714218</v>
      </c>
    </row>
    <row r="35" spans="1:15">
      <c r="A35" s="37" t="s">
        <v>38</v>
      </c>
      <c r="B35" s="38">
        <v>398683</v>
      </c>
      <c r="C35" s="38">
        <v>0</v>
      </c>
      <c r="D35" s="38">
        <v>47838</v>
      </c>
      <c r="E35" s="38">
        <v>0</v>
      </c>
      <c r="F35" s="38">
        <v>0</v>
      </c>
      <c r="G35" s="38">
        <v>350845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9">
        <v>0</v>
      </c>
      <c r="O35" s="40">
        <f t="shared" ref="O35:O38" si="8">SUM(C35:N35)</f>
        <v>398683</v>
      </c>
    </row>
    <row r="36" spans="1:15" ht="15" customHeight="1">
      <c r="A36" s="37" t="s">
        <v>24</v>
      </c>
      <c r="B36" s="38">
        <v>598023</v>
      </c>
      <c r="C36" s="38">
        <v>0</v>
      </c>
      <c r="D36" s="38">
        <v>71764</v>
      </c>
      <c r="E36" s="38">
        <v>0</v>
      </c>
      <c r="F36" s="38">
        <v>0</v>
      </c>
      <c r="G36" s="38">
        <v>526259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9">
        <v>0</v>
      </c>
      <c r="O36" s="40">
        <f t="shared" si="8"/>
        <v>598023</v>
      </c>
    </row>
    <row r="37" spans="1:15" ht="15.75" customHeight="1">
      <c r="A37" s="37" t="s">
        <v>26</v>
      </c>
      <c r="B37" s="38">
        <v>598024</v>
      </c>
      <c r="C37" s="38">
        <v>0</v>
      </c>
      <c r="D37" s="38">
        <v>0</v>
      </c>
      <c r="E37" s="38">
        <v>598024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9">
        <v>0</v>
      </c>
      <c r="O37" s="40">
        <f t="shared" si="8"/>
        <v>598024</v>
      </c>
    </row>
    <row r="38" spans="1:15">
      <c r="A38" s="37" t="s">
        <v>25</v>
      </c>
      <c r="B38" s="38">
        <v>398683</v>
      </c>
      <c r="C38" s="38">
        <v>0</v>
      </c>
      <c r="D38" s="38">
        <v>398683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9">
        <v>0</v>
      </c>
      <c r="O38" s="40">
        <f t="shared" si="8"/>
        <v>398683</v>
      </c>
    </row>
    <row r="39" spans="1:15">
      <c r="A39" s="34" t="s">
        <v>40</v>
      </c>
      <c r="B39" s="35">
        <f>SUM(B40:B41)</f>
        <v>15796949</v>
      </c>
      <c r="C39" s="35">
        <f t="shared" ref="C39:N39" si="9">SUM(C40:C41)</f>
        <v>5000</v>
      </c>
      <c r="D39" s="35">
        <f t="shared" si="9"/>
        <v>3105048</v>
      </c>
      <c r="E39" s="35">
        <f t="shared" si="9"/>
        <v>5000</v>
      </c>
      <c r="F39" s="35">
        <f t="shared" si="9"/>
        <v>5000</v>
      </c>
      <c r="G39" s="35">
        <f t="shared" si="9"/>
        <v>2837737</v>
      </c>
      <c r="H39" s="35">
        <f t="shared" si="9"/>
        <v>583700</v>
      </c>
      <c r="I39" s="35">
        <f t="shared" si="9"/>
        <v>5000</v>
      </c>
      <c r="J39" s="35">
        <f t="shared" si="9"/>
        <v>7386461</v>
      </c>
      <c r="K39" s="35">
        <f t="shared" si="9"/>
        <v>5000</v>
      </c>
      <c r="L39" s="35">
        <f t="shared" si="9"/>
        <v>1859003</v>
      </c>
      <c r="M39" s="35">
        <f t="shared" si="9"/>
        <v>0</v>
      </c>
      <c r="N39" s="35">
        <f t="shared" si="9"/>
        <v>0</v>
      </c>
      <c r="O39" s="41">
        <f>SUM(C39:N39)</f>
        <v>15796949</v>
      </c>
    </row>
    <row r="40" spans="1:15">
      <c r="A40" s="42" t="s">
        <v>41</v>
      </c>
      <c r="B40" s="43">
        <v>76842</v>
      </c>
      <c r="C40" s="43">
        <v>5000</v>
      </c>
      <c r="D40" s="43">
        <v>5000</v>
      </c>
      <c r="E40" s="43">
        <v>5000</v>
      </c>
      <c r="F40" s="43">
        <v>5000</v>
      </c>
      <c r="G40" s="43">
        <v>5000</v>
      </c>
      <c r="H40" s="43">
        <v>5000</v>
      </c>
      <c r="I40" s="43">
        <v>5000</v>
      </c>
      <c r="J40" s="43">
        <v>5000</v>
      </c>
      <c r="K40" s="43">
        <v>5000</v>
      </c>
      <c r="L40" s="43">
        <v>31842</v>
      </c>
      <c r="M40" s="43">
        <v>0</v>
      </c>
      <c r="N40" s="44">
        <v>0</v>
      </c>
      <c r="O40" s="45">
        <f>SUM(C40:N40)</f>
        <v>76842</v>
      </c>
    </row>
    <row r="41" spans="1:15">
      <c r="A41" s="42" t="s">
        <v>42</v>
      </c>
      <c r="B41" s="43">
        <v>15720107</v>
      </c>
      <c r="C41" s="43"/>
      <c r="D41" s="43">
        <v>3100048</v>
      </c>
      <c r="E41" s="43">
        <v>0</v>
      </c>
      <c r="F41" s="43">
        <v>0</v>
      </c>
      <c r="G41" s="43">
        <v>2832737</v>
      </c>
      <c r="H41" s="43">
        <v>578700</v>
      </c>
      <c r="I41" s="43">
        <v>0</v>
      </c>
      <c r="J41" s="43">
        <v>7381461</v>
      </c>
      <c r="K41" s="43">
        <v>0</v>
      </c>
      <c r="L41" s="43">
        <v>1827161</v>
      </c>
      <c r="M41" s="43">
        <v>0</v>
      </c>
      <c r="N41" s="44">
        <v>0</v>
      </c>
      <c r="O41" s="45">
        <f>SUM(C41:N41)</f>
        <v>15720107</v>
      </c>
    </row>
    <row r="42" spans="1:15" ht="15.75" thickBot="1">
      <c r="A42" s="46" t="s">
        <v>23</v>
      </c>
      <c r="B42" s="47">
        <f>SUM(B26-B39)</f>
        <v>-3561437</v>
      </c>
      <c r="C42" s="47">
        <f t="shared" ref="C42:N42" si="10">SUM(C26-C39)</f>
        <v>1793742</v>
      </c>
      <c r="D42" s="47">
        <f t="shared" si="10"/>
        <v>-2584861</v>
      </c>
      <c r="E42" s="47">
        <f t="shared" si="10"/>
        <v>594752</v>
      </c>
      <c r="F42" s="47">
        <f t="shared" si="10"/>
        <v>-5000</v>
      </c>
      <c r="G42" s="47">
        <f t="shared" si="10"/>
        <v>-1958502</v>
      </c>
      <c r="H42" s="47">
        <f t="shared" si="10"/>
        <v>-583700</v>
      </c>
      <c r="I42" s="47">
        <f t="shared" si="10"/>
        <v>4975787</v>
      </c>
      <c r="J42" s="47">
        <f t="shared" si="10"/>
        <v>-7386461</v>
      </c>
      <c r="K42" s="47">
        <f t="shared" si="10"/>
        <v>-5000</v>
      </c>
      <c r="L42" s="47">
        <f t="shared" si="10"/>
        <v>-1859003</v>
      </c>
      <c r="M42" s="47">
        <f t="shared" si="10"/>
        <v>0</v>
      </c>
      <c r="N42" s="47">
        <f t="shared" si="10"/>
        <v>0</v>
      </c>
      <c r="O42" s="49">
        <f>SUM(C42:N42)</f>
        <v>-7018246</v>
      </c>
    </row>
    <row r="43" spans="1:15" ht="15.75" thickBot="1">
      <c r="A43" s="20" t="s">
        <v>3</v>
      </c>
      <c r="B43" s="21" t="s">
        <v>4</v>
      </c>
      <c r="C43" s="21" t="s">
        <v>5</v>
      </c>
      <c r="D43" s="21" t="s">
        <v>6</v>
      </c>
      <c r="E43" s="21" t="s">
        <v>7</v>
      </c>
      <c r="F43" s="21" t="s">
        <v>8</v>
      </c>
      <c r="G43" s="21" t="s">
        <v>9</v>
      </c>
      <c r="H43" s="21" t="s">
        <v>10</v>
      </c>
      <c r="I43" s="21" t="s">
        <v>11</v>
      </c>
      <c r="J43" s="21" t="s">
        <v>12</v>
      </c>
      <c r="K43" s="21" t="s">
        <v>13</v>
      </c>
      <c r="L43" s="21" t="s">
        <v>14</v>
      </c>
      <c r="M43" s="21" t="s">
        <v>15</v>
      </c>
      <c r="N43" s="21" t="s">
        <v>16</v>
      </c>
      <c r="O43" s="23" t="s">
        <v>262</v>
      </c>
    </row>
    <row r="44" spans="1:15" ht="15.75" thickBot="1">
      <c r="A44" s="362" t="s">
        <v>17</v>
      </c>
      <c r="B44" s="363"/>
      <c r="C44" s="363"/>
      <c r="D44" s="363"/>
      <c r="E44" s="364"/>
      <c r="F44" s="364"/>
      <c r="G44" s="364"/>
      <c r="H44" s="364"/>
      <c r="I44" s="364"/>
      <c r="J44" s="364"/>
      <c r="K44" s="364"/>
      <c r="L44" s="364"/>
      <c r="M44" s="364"/>
      <c r="N44" s="364"/>
      <c r="O44" s="24"/>
    </row>
    <row r="45" spans="1:15">
      <c r="A45" s="385" t="s">
        <v>18</v>
      </c>
      <c r="B45" s="386"/>
      <c r="C45" s="386"/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7"/>
    </row>
    <row r="46" spans="1:15" ht="15" customHeight="1">
      <c r="A46" s="369" t="s">
        <v>19</v>
      </c>
      <c r="B46" s="370"/>
      <c r="C46" s="370"/>
      <c r="D46" s="370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1"/>
    </row>
    <row r="47" spans="1:15" ht="15" customHeight="1">
      <c r="A47" s="34" t="s">
        <v>43</v>
      </c>
      <c r="B47" s="35">
        <f>SUM(B48+B50)</f>
        <v>6333869</v>
      </c>
      <c r="C47" s="35">
        <f t="shared" ref="C47:N47" si="11">SUM(C48+C50)</f>
        <v>80601</v>
      </c>
      <c r="D47" s="35">
        <f t="shared" si="11"/>
        <v>7937</v>
      </c>
      <c r="E47" s="35">
        <f t="shared" si="11"/>
        <v>0</v>
      </c>
      <c r="F47" s="35">
        <f t="shared" si="11"/>
        <v>0</v>
      </c>
      <c r="G47" s="35">
        <f t="shared" si="11"/>
        <v>0</v>
      </c>
      <c r="H47" s="35">
        <f t="shared" si="11"/>
        <v>20174</v>
      </c>
      <c r="I47" s="35">
        <f t="shared" si="11"/>
        <v>4226432</v>
      </c>
      <c r="J47" s="35">
        <f t="shared" si="11"/>
        <v>1277818</v>
      </c>
      <c r="K47" s="35">
        <f t="shared" si="11"/>
        <v>0</v>
      </c>
      <c r="L47" s="35">
        <f t="shared" si="11"/>
        <v>0</v>
      </c>
      <c r="M47" s="35">
        <f t="shared" si="11"/>
        <v>0</v>
      </c>
      <c r="N47" s="35">
        <f t="shared" si="11"/>
        <v>0</v>
      </c>
      <c r="O47" s="35">
        <f>SUM(C47:N47)</f>
        <v>5612962</v>
      </c>
    </row>
    <row r="48" spans="1:15" ht="15" customHeight="1">
      <c r="A48" s="34" t="s">
        <v>37</v>
      </c>
      <c r="B48" s="35">
        <f>B49</f>
        <v>30600</v>
      </c>
      <c r="C48" s="35">
        <f>C49</f>
        <v>4635</v>
      </c>
      <c r="D48" s="35">
        <f t="shared" ref="D48:N48" si="12">D49</f>
        <v>7645</v>
      </c>
      <c r="E48" s="35">
        <f t="shared" si="12"/>
        <v>0</v>
      </c>
      <c r="F48" s="35">
        <f t="shared" si="12"/>
        <v>0</v>
      </c>
      <c r="G48" s="35">
        <f t="shared" si="12"/>
        <v>0</v>
      </c>
      <c r="H48" s="35">
        <f t="shared" si="12"/>
        <v>2938</v>
      </c>
      <c r="I48" s="35">
        <f t="shared" si="12"/>
        <v>7650</v>
      </c>
      <c r="J48" s="35">
        <f t="shared" si="12"/>
        <v>7650</v>
      </c>
      <c r="K48" s="35">
        <f t="shared" si="12"/>
        <v>0</v>
      </c>
      <c r="L48" s="35">
        <f t="shared" si="12"/>
        <v>0</v>
      </c>
      <c r="M48" s="35">
        <f t="shared" si="12"/>
        <v>0</v>
      </c>
      <c r="N48" s="35">
        <f t="shared" si="12"/>
        <v>0</v>
      </c>
      <c r="O48" s="35">
        <f t="shared" ref="O48:O56" si="13">SUM(C48:N48)</f>
        <v>30518</v>
      </c>
    </row>
    <row r="49" spans="1:15">
      <c r="A49" s="37" t="s">
        <v>27</v>
      </c>
      <c r="B49" s="38">
        <v>30600</v>
      </c>
      <c r="C49" s="38">
        <v>4635</v>
      </c>
      <c r="D49" s="38">
        <v>7645</v>
      </c>
      <c r="E49" s="38">
        <v>0</v>
      </c>
      <c r="F49" s="38">
        <v>0</v>
      </c>
      <c r="G49" s="38">
        <v>0</v>
      </c>
      <c r="H49" s="38">
        <v>2938</v>
      </c>
      <c r="I49" s="38">
        <v>7650</v>
      </c>
      <c r="J49" s="38">
        <v>7650</v>
      </c>
      <c r="K49" s="38">
        <v>0</v>
      </c>
      <c r="L49" s="38">
        <v>0</v>
      </c>
      <c r="M49" s="38">
        <v>0</v>
      </c>
      <c r="N49" s="39">
        <v>0</v>
      </c>
      <c r="O49" s="35">
        <f t="shared" si="13"/>
        <v>30518</v>
      </c>
    </row>
    <row r="50" spans="1:15">
      <c r="A50" s="34" t="s">
        <v>39</v>
      </c>
      <c r="B50" s="35">
        <f>B51</f>
        <v>6303269</v>
      </c>
      <c r="C50" s="35">
        <f t="shared" ref="C50:N50" si="14">C51</f>
        <v>75966</v>
      </c>
      <c r="D50" s="35">
        <f>D51</f>
        <v>292</v>
      </c>
      <c r="E50" s="35">
        <f t="shared" si="14"/>
        <v>0</v>
      </c>
      <c r="F50" s="35">
        <f t="shared" si="14"/>
        <v>0</v>
      </c>
      <c r="G50" s="35">
        <f t="shared" si="14"/>
        <v>0</v>
      </c>
      <c r="H50" s="35">
        <f t="shared" si="14"/>
        <v>17236</v>
      </c>
      <c r="I50" s="35">
        <f t="shared" si="14"/>
        <v>4218782</v>
      </c>
      <c r="J50" s="35">
        <f t="shared" si="14"/>
        <v>1270168</v>
      </c>
      <c r="K50" s="35">
        <f t="shared" si="14"/>
        <v>0</v>
      </c>
      <c r="L50" s="35">
        <f t="shared" si="14"/>
        <v>0</v>
      </c>
      <c r="M50" s="35">
        <f t="shared" si="14"/>
        <v>0</v>
      </c>
      <c r="N50" s="35">
        <f t="shared" si="14"/>
        <v>0</v>
      </c>
      <c r="O50" s="35">
        <f t="shared" si="13"/>
        <v>5582444</v>
      </c>
    </row>
    <row r="51" spans="1:15">
      <c r="A51" s="37" t="s">
        <v>27</v>
      </c>
      <c r="B51" s="38">
        <v>6303269</v>
      </c>
      <c r="C51" s="38">
        <v>75966</v>
      </c>
      <c r="D51" s="38">
        <v>292</v>
      </c>
      <c r="E51" s="38">
        <v>0</v>
      </c>
      <c r="F51" s="38">
        <v>0</v>
      </c>
      <c r="G51" s="38">
        <v>0</v>
      </c>
      <c r="H51" s="38">
        <v>17236</v>
      </c>
      <c r="I51" s="38">
        <v>4218782</v>
      </c>
      <c r="J51" s="38">
        <v>1270168</v>
      </c>
      <c r="K51" s="38"/>
      <c r="L51" s="38">
        <v>0</v>
      </c>
      <c r="M51" s="38">
        <v>0</v>
      </c>
      <c r="N51" s="39">
        <v>0</v>
      </c>
      <c r="O51" s="35">
        <f t="shared" si="13"/>
        <v>5582444</v>
      </c>
    </row>
    <row r="52" spans="1:15" ht="23.25" customHeight="1">
      <c r="A52" s="34" t="s">
        <v>44</v>
      </c>
      <c r="B52" s="35">
        <f>SUM(B53:B54)</f>
        <v>12889148</v>
      </c>
      <c r="C52" s="35">
        <f t="shared" ref="C52:N52" si="15">SUM(C53:C54)</f>
        <v>3003</v>
      </c>
      <c r="D52" s="35">
        <f t="shared" si="15"/>
        <v>2952</v>
      </c>
      <c r="E52" s="35">
        <f t="shared" si="15"/>
        <v>2955</v>
      </c>
      <c r="F52" s="35">
        <f t="shared" si="15"/>
        <v>154642</v>
      </c>
      <c r="G52" s="35">
        <f t="shared" si="15"/>
        <v>391074</v>
      </c>
      <c r="H52" s="35">
        <f t="shared" si="15"/>
        <v>68424</v>
      </c>
      <c r="I52" s="35">
        <f t="shared" si="15"/>
        <v>8269770</v>
      </c>
      <c r="J52" s="35">
        <f t="shared" si="15"/>
        <v>3000</v>
      </c>
      <c r="K52" s="35">
        <f>SUM(K53:K54)</f>
        <v>3769071</v>
      </c>
      <c r="L52" s="35">
        <f t="shared" si="15"/>
        <v>3000</v>
      </c>
      <c r="M52" s="35">
        <f t="shared" si="15"/>
        <v>3000</v>
      </c>
      <c r="N52" s="35">
        <f t="shared" si="15"/>
        <v>218258</v>
      </c>
      <c r="O52" s="35">
        <f t="shared" si="13"/>
        <v>12889149</v>
      </c>
    </row>
    <row r="53" spans="1:15">
      <c r="A53" s="42" t="s">
        <v>41</v>
      </c>
      <c r="B53" s="43">
        <v>36000</v>
      </c>
      <c r="C53" s="43">
        <v>3003</v>
      </c>
      <c r="D53" s="43">
        <v>2952</v>
      </c>
      <c r="E53" s="43">
        <v>2955</v>
      </c>
      <c r="F53" s="43">
        <v>3000</v>
      </c>
      <c r="G53" s="43">
        <v>3000</v>
      </c>
      <c r="H53" s="43">
        <v>3000</v>
      </c>
      <c r="I53" s="43">
        <v>3000</v>
      </c>
      <c r="J53" s="43">
        <v>3000</v>
      </c>
      <c r="K53" s="43">
        <v>3000</v>
      </c>
      <c r="L53" s="43">
        <v>3000</v>
      </c>
      <c r="M53" s="43">
        <v>3000</v>
      </c>
      <c r="N53" s="44">
        <v>3091</v>
      </c>
      <c r="O53" s="35">
        <f t="shared" si="13"/>
        <v>36001</v>
      </c>
    </row>
    <row r="54" spans="1:15">
      <c r="A54" s="42" t="s">
        <v>42</v>
      </c>
      <c r="B54" s="43">
        <v>12853148</v>
      </c>
      <c r="C54" s="43">
        <v>0</v>
      </c>
      <c r="D54" s="43">
        <v>0</v>
      </c>
      <c r="E54" s="43">
        <v>0</v>
      </c>
      <c r="F54" s="43">
        <v>151642</v>
      </c>
      <c r="G54" s="43">
        <v>388074</v>
      </c>
      <c r="H54" s="43">
        <v>65424</v>
      </c>
      <c r="I54" s="43">
        <v>8266770</v>
      </c>
      <c r="J54" s="43">
        <v>0</v>
      </c>
      <c r="K54" s="43">
        <v>3766071</v>
      </c>
      <c r="L54" s="43">
        <v>0</v>
      </c>
      <c r="M54" s="43">
        <v>0</v>
      </c>
      <c r="N54" s="44">
        <v>215167</v>
      </c>
      <c r="O54" s="35">
        <f t="shared" si="13"/>
        <v>12853148</v>
      </c>
    </row>
    <row r="55" spans="1:15" ht="15.75" thickBot="1">
      <c r="A55" s="46" t="s">
        <v>264</v>
      </c>
      <c r="B55" s="43">
        <f>SUM(B50-B54)</f>
        <v>-6549879</v>
      </c>
      <c r="C55" s="43">
        <f t="shared" ref="C55:N55" si="16">SUM(C50-C54)</f>
        <v>75966</v>
      </c>
      <c r="D55" s="43">
        <f>SUM(D50-D54)</f>
        <v>292</v>
      </c>
      <c r="E55" s="43">
        <f t="shared" si="16"/>
        <v>0</v>
      </c>
      <c r="F55" s="43">
        <f t="shared" si="16"/>
        <v>-151642</v>
      </c>
      <c r="G55" s="43">
        <f t="shared" si="16"/>
        <v>-388074</v>
      </c>
      <c r="H55" s="43">
        <f t="shared" si="16"/>
        <v>-48188</v>
      </c>
      <c r="I55" s="43">
        <f t="shared" si="16"/>
        <v>-4047988</v>
      </c>
      <c r="J55" s="43">
        <f t="shared" si="16"/>
        <v>1270168</v>
      </c>
      <c r="K55" s="43">
        <f t="shared" si="16"/>
        <v>-3766071</v>
      </c>
      <c r="L55" s="43">
        <f t="shared" si="16"/>
        <v>0</v>
      </c>
      <c r="M55" s="43">
        <f t="shared" si="16"/>
        <v>0</v>
      </c>
      <c r="N55" s="43">
        <f t="shared" si="16"/>
        <v>-215167</v>
      </c>
      <c r="O55" s="35">
        <f t="shared" si="13"/>
        <v>-7270704</v>
      </c>
    </row>
    <row r="56" spans="1:15" ht="15.75" thickBot="1">
      <c r="A56" s="46" t="s">
        <v>265</v>
      </c>
      <c r="B56" s="47">
        <f>SUM(B48-B53)</f>
        <v>-5400</v>
      </c>
      <c r="C56" s="47">
        <f>SUM(C48-C53)</f>
        <v>1632</v>
      </c>
      <c r="D56" s="47">
        <f t="shared" ref="D56:N56" si="17">SUM(D48-D53)</f>
        <v>4693</v>
      </c>
      <c r="E56" s="47">
        <f t="shared" si="17"/>
        <v>-2955</v>
      </c>
      <c r="F56" s="47">
        <f t="shared" si="17"/>
        <v>-3000</v>
      </c>
      <c r="G56" s="47">
        <f t="shared" si="17"/>
        <v>-3000</v>
      </c>
      <c r="H56" s="47">
        <f t="shared" si="17"/>
        <v>-62</v>
      </c>
      <c r="I56" s="47">
        <f t="shared" si="17"/>
        <v>4650</v>
      </c>
      <c r="J56" s="47">
        <f t="shared" si="17"/>
        <v>4650</v>
      </c>
      <c r="K56" s="47">
        <f t="shared" si="17"/>
        <v>-3000</v>
      </c>
      <c r="L56" s="47">
        <f t="shared" si="17"/>
        <v>-3000</v>
      </c>
      <c r="M56" s="47">
        <f t="shared" si="17"/>
        <v>-3000</v>
      </c>
      <c r="N56" s="47">
        <f t="shared" si="17"/>
        <v>-3091</v>
      </c>
      <c r="O56" s="35">
        <f t="shared" si="13"/>
        <v>-5483</v>
      </c>
    </row>
    <row r="57" spans="1:15" ht="15.75" thickBot="1">
      <c r="A57" s="20" t="s">
        <v>3</v>
      </c>
      <c r="B57" s="21" t="s">
        <v>4</v>
      </c>
      <c r="C57" s="21" t="s">
        <v>5</v>
      </c>
      <c r="D57" s="21" t="s">
        <v>6</v>
      </c>
      <c r="E57" s="21" t="s">
        <v>7</v>
      </c>
      <c r="F57" s="21" t="s">
        <v>8</v>
      </c>
      <c r="G57" s="21" t="s">
        <v>9</v>
      </c>
      <c r="H57" s="21" t="s">
        <v>10</v>
      </c>
      <c r="I57" s="21" t="s">
        <v>11</v>
      </c>
      <c r="J57" s="21" t="s">
        <v>12</v>
      </c>
      <c r="K57" s="21" t="s">
        <v>13</v>
      </c>
      <c r="L57" s="21" t="s">
        <v>14</v>
      </c>
      <c r="M57" s="21" t="s">
        <v>15</v>
      </c>
      <c r="N57" s="21" t="s">
        <v>16</v>
      </c>
      <c r="O57" s="23" t="s">
        <v>262</v>
      </c>
    </row>
    <row r="58" spans="1:15" ht="15.75" thickBot="1">
      <c r="A58" s="362" t="s">
        <v>17</v>
      </c>
      <c r="B58" s="363"/>
      <c r="C58" s="363"/>
      <c r="D58" s="363"/>
      <c r="E58" s="364"/>
      <c r="F58" s="364"/>
      <c r="G58" s="364"/>
      <c r="H58" s="364"/>
      <c r="I58" s="364"/>
      <c r="J58" s="364"/>
      <c r="K58" s="364"/>
      <c r="L58" s="364"/>
      <c r="M58" s="364"/>
      <c r="N58" s="364"/>
      <c r="O58" s="24"/>
    </row>
    <row r="59" spans="1:15">
      <c r="A59" s="365" t="s">
        <v>243</v>
      </c>
      <c r="B59" s="366"/>
      <c r="C59" s="366"/>
      <c r="D59" s="366"/>
      <c r="E59" s="366"/>
      <c r="F59" s="366"/>
      <c r="G59" s="366"/>
      <c r="H59" s="366"/>
      <c r="I59" s="366"/>
      <c r="J59" s="366"/>
      <c r="K59" s="366"/>
      <c r="L59" s="366"/>
      <c r="M59" s="366"/>
      <c r="N59" s="366"/>
      <c r="O59" s="367"/>
    </row>
    <row r="60" spans="1:15" ht="15.75" thickBot="1">
      <c r="A60" s="359" t="s">
        <v>19</v>
      </c>
      <c r="B60" s="360"/>
      <c r="C60" s="360"/>
      <c r="D60" s="360"/>
      <c r="E60" s="360"/>
      <c r="F60" s="360"/>
      <c r="G60" s="360"/>
      <c r="H60" s="360"/>
      <c r="I60" s="360"/>
      <c r="J60" s="360"/>
      <c r="K60" s="360"/>
      <c r="L60" s="360"/>
      <c r="M60" s="360"/>
      <c r="N60" s="360"/>
      <c r="O60" s="361"/>
    </row>
    <row r="61" spans="1:15" ht="24.75" customHeight="1">
      <c r="A61" s="25" t="s">
        <v>266</v>
      </c>
      <c r="B61" s="26">
        <f>SUM(B62)</f>
        <v>1446798</v>
      </c>
      <c r="C61" s="26">
        <f t="shared" ref="C61:N61" si="18">SUM(C62)</f>
        <v>13415</v>
      </c>
      <c r="D61" s="26">
        <f t="shared" si="18"/>
        <v>0</v>
      </c>
      <c r="E61" s="26">
        <f t="shared" si="18"/>
        <v>0</v>
      </c>
      <c r="F61" s="26">
        <f t="shared" si="18"/>
        <v>6715</v>
      </c>
      <c r="G61" s="26">
        <f t="shared" si="18"/>
        <v>0</v>
      </c>
      <c r="H61" s="26">
        <f t="shared" si="18"/>
        <v>0</v>
      </c>
      <c r="I61" s="26">
        <f t="shared" si="18"/>
        <v>0</v>
      </c>
      <c r="J61" s="26">
        <f t="shared" si="18"/>
        <v>35224</v>
      </c>
      <c r="K61" s="26">
        <f t="shared" si="18"/>
        <v>0</v>
      </c>
      <c r="L61" s="26">
        <f t="shared" si="18"/>
        <v>0</v>
      </c>
      <c r="M61" s="26">
        <f t="shared" si="18"/>
        <v>0</v>
      </c>
      <c r="N61" s="26">
        <f t="shared" si="18"/>
        <v>1391444</v>
      </c>
      <c r="O61" s="22">
        <f>SUM(C61:N61)</f>
        <v>1446798</v>
      </c>
    </row>
    <row r="62" spans="1:15">
      <c r="A62" s="27" t="s">
        <v>27</v>
      </c>
      <c r="B62" s="14">
        <v>1446798</v>
      </c>
      <c r="C62" s="14">
        <v>13415</v>
      </c>
      <c r="D62" s="14">
        <v>0</v>
      </c>
      <c r="E62" s="14">
        <v>0</v>
      </c>
      <c r="F62" s="14">
        <v>6715</v>
      </c>
      <c r="G62" s="14">
        <v>0</v>
      </c>
      <c r="H62" s="14">
        <v>0</v>
      </c>
      <c r="I62" s="14">
        <v>0</v>
      </c>
      <c r="J62" s="14">
        <v>35224</v>
      </c>
      <c r="K62" s="14">
        <v>0</v>
      </c>
      <c r="L62" s="14">
        <v>0</v>
      </c>
      <c r="M62" s="14">
        <v>0</v>
      </c>
      <c r="N62" s="14">
        <v>1391444</v>
      </c>
      <c r="O62" s="12">
        <f t="shared" ref="O62:O64" si="19">SUM(C62:N62)</f>
        <v>1446798</v>
      </c>
    </row>
    <row r="63" spans="1:15">
      <c r="A63" s="10" t="s">
        <v>267</v>
      </c>
      <c r="B63" s="11">
        <v>2197537</v>
      </c>
      <c r="C63" s="11">
        <v>9717</v>
      </c>
      <c r="D63" s="11">
        <v>0</v>
      </c>
      <c r="E63" s="11">
        <v>0</v>
      </c>
      <c r="F63" s="11">
        <v>24785</v>
      </c>
      <c r="G63" s="11">
        <v>0</v>
      </c>
      <c r="H63" s="11">
        <v>0</v>
      </c>
      <c r="I63" s="11">
        <v>10503</v>
      </c>
      <c r="J63" s="11">
        <v>0</v>
      </c>
      <c r="K63" s="11">
        <v>30750</v>
      </c>
      <c r="L63" s="11">
        <v>9717</v>
      </c>
      <c r="M63" s="11">
        <v>0</v>
      </c>
      <c r="N63" s="11">
        <v>2112065</v>
      </c>
      <c r="O63" s="12">
        <f t="shared" si="19"/>
        <v>2197537</v>
      </c>
    </row>
    <row r="64" spans="1:15" ht="15.75" thickBot="1">
      <c r="A64" s="7" t="s">
        <v>268</v>
      </c>
      <c r="B64" s="8">
        <f>SUM(B61-B63)</f>
        <v>-750739</v>
      </c>
      <c r="C64" s="8">
        <f t="shared" ref="C64:N64" si="20">SUM(C61-C63)</f>
        <v>3698</v>
      </c>
      <c r="D64" s="8">
        <f t="shared" si="20"/>
        <v>0</v>
      </c>
      <c r="E64" s="8">
        <f t="shared" si="20"/>
        <v>0</v>
      </c>
      <c r="F64" s="8">
        <f t="shared" si="20"/>
        <v>-18070</v>
      </c>
      <c r="G64" s="8">
        <f t="shared" si="20"/>
        <v>0</v>
      </c>
      <c r="H64" s="8">
        <f t="shared" si="20"/>
        <v>0</v>
      </c>
      <c r="I64" s="8">
        <f t="shared" si="20"/>
        <v>-10503</v>
      </c>
      <c r="J64" s="8">
        <f t="shared" si="20"/>
        <v>35224</v>
      </c>
      <c r="K64" s="8">
        <f t="shared" si="20"/>
        <v>-30750</v>
      </c>
      <c r="L64" s="8">
        <f t="shared" si="20"/>
        <v>-9717</v>
      </c>
      <c r="M64" s="8">
        <f t="shared" si="20"/>
        <v>0</v>
      </c>
      <c r="N64" s="8">
        <f t="shared" si="20"/>
        <v>-720621</v>
      </c>
      <c r="O64" s="9">
        <f t="shared" si="19"/>
        <v>-750739</v>
      </c>
    </row>
    <row r="65" spans="1:15" ht="15.75" thickBot="1">
      <c r="A65" s="20" t="s">
        <v>3</v>
      </c>
      <c r="B65" s="21" t="s">
        <v>4</v>
      </c>
      <c r="C65" s="21" t="s">
        <v>5</v>
      </c>
      <c r="D65" s="21" t="s">
        <v>6</v>
      </c>
      <c r="E65" s="21" t="s">
        <v>7</v>
      </c>
      <c r="F65" s="21" t="s">
        <v>8</v>
      </c>
      <c r="G65" s="21" t="s">
        <v>9</v>
      </c>
      <c r="H65" s="21" t="s">
        <v>10</v>
      </c>
      <c r="I65" s="21" t="s">
        <v>11</v>
      </c>
      <c r="J65" s="21" t="s">
        <v>12</v>
      </c>
      <c r="K65" s="21" t="s">
        <v>13</v>
      </c>
      <c r="L65" s="21" t="s">
        <v>14</v>
      </c>
      <c r="M65" s="21" t="s">
        <v>15</v>
      </c>
      <c r="N65" s="21" t="s">
        <v>16</v>
      </c>
      <c r="O65" s="23" t="s">
        <v>262</v>
      </c>
    </row>
    <row r="66" spans="1:15" ht="15.75" thickBot="1">
      <c r="A66" s="362" t="s">
        <v>17</v>
      </c>
      <c r="B66" s="363"/>
      <c r="C66" s="363"/>
      <c r="D66" s="363"/>
      <c r="E66" s="364"/>
      <c r="F66" s="364"/>
      <c r="G66" s="364"/>
      <c r="H66" s="364"/>
      <c r="I66" s="364"/>
      <c r="J66" s="364"/>
      <c r="K66" s="364"/>
      <c r="L66" s="364"/>
      <c r="M66" s="364"/>
      <c r="N66" s="364"/>
      <c r="O66" s="24"/>
    </row>
    <row r="67" spans="1:15" ht="22.5" customHeight="1">
      <c r="A67" s="365" t="s">
        <v>269</v>
      </c>
      <c r="B67" s="366"/>
      <c r="C67" s="366"/>
      <c r="D67" s="366"/>
      <c r="E67" s="366"/>
      <c r="F67" s="366"/>
      <c r="G67" s="366"/>
      <c r="H67" s="366"/>
      <c r="I67" s="366"/>
      <c r="J67" s="366"/>
      <c r="K67" s="366"/>
      <c r="L67" s="366"/>
      <c r="M67" s="366"/>
      <c r="N67" s="366"/>
      <c r="O67" s="367"/>
    </row>
    <row r="68" spans="1:15" ht="15.75" thickBot="1">
      <c r="A68" s="359" t="s">
        <v>19</v>
      </c>
      <c r="B68" s="360"/>
      <c r="C68" s="360"/>
      <c r="D68" s="360"/>
      <c r="E68" s="360"/>
      <c r="F68" s="360"/>
      <c r="G68" s="360"/>
      <c r="H68" s="360"/>
      <c r="I68" s="360"/>
      <c r="J68" s="360"/>
      <c r="K68" s="360"/>
      <c r="L68" s="360"/>
      <c r="M68" s="360"/>
      <c r="N68" s="360"/>
      <c r="O68" s="361"/>
    </row>
    <row r="69" spans="1:15">
      <c r="A69" s="25" t="s">
        <v>20</v>
      </c>
      <c r="B69" s="26">
        <f>SUM(B70)</f>
        <v>0</v>
      </c>
      <c r="C69" s="26">
        <f t="shared" ref="C69:N69" si="21">SUM(C70)</f>
        <v>0</v>
      </c>
      <c r="D69" s="26">
        <f t="shared" si="21"/>
        <v>0</v>
      </c>
      <c r="E69" s="26">
        <f t="shared" si="21"/>
        <v>0</v>
      </c>
      <c r="F69" s="26">
        <f t="shared" si="21"/>
        <v>0</v>
      </c>
      <c r="G69" s="26">
        <f t="shared" si="21"/>
        <v>0</v>
      </c>
      <c r="H69" s="26">
        <f t="shared" si="21"/>
        <v>0</v>
      </c>
      <c r="I69" s="26">
        <f t="shared" si="21"/>
        <v>0</v>
      </c>
      <c r="J69" s="26">
        <f t="shared" si="21"/>
        <v>0</v>
      </c>
      <c r="K69" s="26">
        <f t="shared" si="21"/>
        <v>0</v>
      </c>
      <c r="L69" s="26">
        <f t="shared" si="21"/>
        <v>0</v>
      </c>
      <c r="M69" s="26">
        <f t="shared" si="21"/>
        <v>0</v>
      </c>
      <c r="N69" s="26">
        <f t="shared" si="21"/>
        <v>0</v>
      </c>
      <c r="O69" s="22">
        <f>SUM(C69:N69)</f>
        <v>0</v>
      </c>
    </row>
    <row r="70" spans="1:15">
      <c r="A70" s="27"/>
      <c r="B70" s="14"/>
      <c r="C70" s="14"/>
      <c r="D70" s="14"/>
      <c r="E70" s="17"/>
      <c r="F70" s="17"/>
      <c r="G70" s="14"/>
      <c r="H70" s="18"/>
      <c r="I70" s="14"/>
      <c r="J70" s="18"/>
      <c r="K70" s="14"/>
      <c r="L70" s="14"/>
      <c r="M70" s="14"/>
      <c r="N70" s="19"/>
      <c r="O70" s="16">
        <f>SUM(C70:N70)</f>
        <v>0</v>
      </c>
    </row>
    <row r="71" spans="1:15">
      <c r="A71" s="10" t="s">
        <v>21</v>
      </c>
      <c r="B71" s="11">
        <f>SUM(B72)</f>
        <v>15000</v>
      </c>
      <c r="C71" s="11">
        <f t="shared" ref="C71:N71" si="22">SUM(C72)</f>
        <v>0</v>
      </c>
      <c r="D71" s="11">
        <f t="shared" si="22"/>
        <v>0</v>
      </c>
      <c r="E71" s="11">
        <f t="shared" si="22"/>
        <v>0</v>
      </c>
      <c r="F71" s="11">
        <f t="shared" si="22"/>
        <v>0</v>
      </c>
      <c r="G71" s="11">
        <f t="shared" si="22"/>
        <v>0</v>
      </c>
      <c r="H71" s="11">
        <f t="shared" si="22"/>
        <v>15000</v>
      </c>
      <c r="I71" s="11">
        <f t="shared" si="22"/>
        <v>0</v>
      </c>
      <c r="J71" s="11">
        <f t="shared" si="22"/>
        <v>0</v>
      </c>
      <c r="K71" s="11">
        <f t="shared" si="22"/>
        <v>0</v>
      </c>
      <c r="L71" s="11">
        <f t="shared" si="22"/>
        <v>0</v>
      </c>
      <c r="M71" s="11">
        <f t="shared" si="22"/>
        <v>0</v>
      </c>
      <c r="N71" s="11">
        <f t="shared" si="22"/>
        <v>0</v>
      </c>
      <c r="O71" s="12">
        <f>SUM(C71:N71)</f>
        <v>15000</v>
      </c>
    </row>
    <row r="72" spans="1:15">
      <c r="A72" s="13" t="s">
        <v>22</v>
      </c>
      <c r="B72" s="14">
        <v>15000</v>
      </c>
      <c r="C72" s="14"/>
      <c r="D72" s="14"/>
      <c r="E72" s="17"/>
      <c r="F72" s="17"/>
      <c r="G72" s="14"/>
      <c r="H72" s="18">
        <v>15000</v>
      </c>
      <c r="I72" s="14"/>
      <c r="J72" s="18"/>
      <c r="K72" s="14"/>
      <c r="L72" s="14"/>
      <c r="M72" s="14"/>
      <c r="N72" s="15"/>
      <c r="O72" s="16">
        <f>SUM(C72:N72)</f>
        <v>15000</v>
      </c>
    </row>
    <row r="73" spans="1:15" ht="15.75" thickBot="1">
      <c r="A73" s="7" t="s">
        <v>23</v>
      </c>
      <c r="B73" s="8">
        <f>SUM(B69-B71)</f>
        <v>-15000</v>
      </c>
      <c r="C73" s="8">
        <f t="shared" ref="C73:N73" si="23">SUM(C69-C71)</f>
        <v>0</v>
      </c>
      <c r="D73" s="8">
        <f t="shared" si="23"/>
        <v>0</v>
      </c>
      <c r="E73" s="8">
        <f t="shared" si="23"/>
        <v>0</v>
      </c>
      <c r="F73" s="8">
        <f t="shared" si="23"/>
        <v>0</v>
      </c>
      <c r="G73" s="8">
        <f t="shared" si="23"/>
        <v>0</v>
      </c>
      <c r="H73" s="8">
        <f t="shared" si="23"/>
        <v>-15000</v>
      </c>
      <c r="I73" s="8">
        <f t="shared" si="23"/>
        <v>0</v>
      </c>
      <c r="J73" s="8">
        <f t="shared" si="23"/>
        <v>0</v>
      </c>
      <c r="K73" s="8">
        <f t="shared" si="23"/>
        <v>0</v>
      </c>
      <c r="L73" s="8">
        <f t="shared" si="23"/>
        <v>0</v>
      </c>
      <c r="M73" s="8">
        <f t="shared" si="23"/>
        <v>0</v>
      </c>
      <c r="N73" s="8">
        <f t="shared" si="23"/>
        <v>0</v>
      </c>
      <c r="O73" s="9">
        <f>SUM(C73:N73)</f>
        <v>-15000</v>
      </c>
    </row>
    <row r="74" spans="1:15" ht="15.75" thickBot="1">
      <c r="A74" s="20" t="s">
        <v>3</v>
      </c>
      <c r="B74" s="21" t="s">
        <v>4</v>
      </c>
      <c r="C74" s="21" t="s">
        <v>5</v>
      </c>
      <c r="D74" s="21" t="s">
        <v>6</v>
      </c>
      <c r="E74" s="21" t="s">
        <v>7</v>
      </c>
      <c r="F74" s="21" t="s">
        <v>8</v>
      </c>
      <c r="G74" s="21" t="s">
        <v>9</v>
      </c>
      <c r="H74" s="21" t="s">
        <v>10</v>
      </c>
      <c r="I74" s="21" t="s">
        <v>11</v>
      </c>
      <c r="J74" s="21" t="s">
        <v>12</v>
      </c>
      <c r="K74" s="21" t="s">
        <v>13</v>
      </c>
      <c r="L74" s="21" t="s">
        <v>14</v>
      </c>
      <c r="M74" s="21" t="s">
        <v>15</v>
      </c>
      <c r="N74" s="21" t="s">
        <v>16</v>
      </c>
      <c r="O74" s="23" t="s">
        <v>262</v>
      </c>
    </row>
    <row r="75" spans="1:15" ht="15.75" thickBot="1">
      <c r="A75" s="362" t="s">
        <v>17</v>
      </c>
      <c r="B75" s="363"/>
      <c r="C75" s="363"/>
      <c r="D75" s="363"/>
      <c r="E75" s="364"/>
      <c r="F75" s="364"/>
      <c r="G75" s="364"/>
      <c r="H75" s="364"/>
      <c r="I75" s="364"/>
      <c r="J75" s="364"/>
      <c r="K75" s="364"/>
      <c r="L75" s="364"/>
      <c r="M75" s="364"/>
      <c r="N75" s="364"/>
      <c r="O75" s="24"/>
    </row>
    <row r="76" spans="1:15">
      <c r="A76" s="365" t="s">
        <v>222</v>
      </c>
      <c r="B76" s="366"/>
      <c r="C76" s="366"/>
      <c r="D76" s="366"/>
      <c r="E76" s="366"/>
      <c r="F76" s="366"/>
      <c r="G76" s="366"/>
      <c r="H76" s="366"/>
      <c r="I76" s="366"/>
      <c r="J76" s="366"/>
      <c r="K76" s="366"/>
      <c r="L76" s="366"/>
      <c r="M76" s="366"/>
      <c r="N76" s="366"/>
      <c r="O76" s="367"/>
    </row>
    <row r="77" spans="1:15" ht="15.75" thickBot="1">
      <c r="A77" s="359" t="s">
        <v>19</v>
      </c>
      <c r="B77" s="360"/>
      <c r="C77" s="360"/>
      <c r="D77" s="360"/>
      <c r="E77" s="360"/>
      <c r="F77" s="360"/>
      <c r="G77" s="360"/>
      <c r="H77" s="360"/>
      <c r="I77" s="360"/>
      <c r="J77" s="360"/>
      <c r="K77" s="360"/>
      <c r="L77" s="360"/>
      <c r="M77" s="360"/>
      <c r="N77" s="360"/>
      <c r="O77" s="361"/>
    </row>
    <row r="78" spans="1:15">
      <c r="A78" s="231" t="s">
        <v>43</v>
      </c>
      <c r="B78" s="26">
        <f>SUM(B79:B80)</f>
        <v>0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311">
        <v>0</v>
      </c>
      <c r="O78" s="22">
        <f>SUM(C78:N78)</f>
        <v>0</v>
      </c>
    </row>
    <row r="79" spans="1:15">
      <c r="A79" s="231" t="s">
        <v>270</v>
      </c>
      <c r="B79" s="14">
        <v>0</v>
      </c>
      <c r="C79" s="14">
        <v>0</v>
      </c>
      <c r="D79" s="14">
        <v>0</v>
      </c>
      <c r="E79" s="17">
        <v>0</v>
      </c>
      <c r="F79" s="17">
        <v>0</v>
      </c>
      <c r="G79" s="14">
        <v>0</v>
      </c>
      <c r="H79" s="18">
        <v>0</v>
      </c>
      <c r="I79" s="14">
        <v>0</v>
      </c>
      <c r="J79" s="18">
        <v>0</v>
      </c>
      <c r="K79" s="14">
        <v>0</v>
      </c>
      <c r="L79" s="14">
        <v>0</v>
      </c>
      <c r="M79" s="14">
        <v>0</v>
      </c>
      <c r="N79" s="19">
        <v>0</v>
      </c>
      <c r="O79" s="12">
        <f t="shared" ref="O79:O85" si="24">SUM(C79:N79)</f>
        <v>0</v>
      </c>
    </row>
    <row r="80" spans="1:15">
      <c r="A80" s="231" t="s">
        <v>266</v>
      </c>
      <c r="B80" s="11">
        <v>0</v>
      </c>
      <c r="C80" s="11">
        <f t="shared" ref="C80:E80" si="25">SUM(C81)</f>
        <v>0</v>
      </c>
      <c r="D80" s="11">
        <f t="shared" si="25"/>
        <v>0</v>
      </c>
      <c r="E80" s="11">
        <f t="shared" si="25"/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2">
        <f t="shared" si="24"/>
        <v>0</v>
      </c>
    </row>
    <row r="81" spans="1:15">
      <c r="A81" s="231" t="s">
        <v>44</v>
      </c>
      <c r="B81" s="14">
        <f>SUM(B82:B83)</f>
        <v>93637</v>
      </c>
      <c r="C81" s="14">
        <f t="shared" ref="C81:N81" si="26">SUM(C82:C83)</f>
        <v>0</v>
      </c>
      <c r="D81" s="14">
        <f>SUM(D82:D83)</f>
        <v>0</v>
      </c>
      <c r="E81" s="14">
        <f t="shared" si="26"/>
        <v>0</v>
      </c>
      <c r="F81" s="14">
        <f t="shared" si="26"/>
        <v>195</v>
      </c>
      <c r="G81" s="14">
        <f t="shared" si="26"/>
        <v>195</v>
      </c>
      <c r="H81" s="14">
        <f t="shared" si="26"/>
        <v>195</v>
      </c>
      <c r="I81" s="14">
        <f t="shared" si="26"/>
        <v>195</v>
      </c>
      <c r="J81" s="14">
        <f t="shared" si="26"/>
        <v>195</v>
      </c>
      <c r="K81" s="14">
        <f t="shared" si="26"/>
        <v>195</v>
      </c>
      <c r="L81" s="14">
        <f t="shared" si="26"/>
        <v>92078</v>
      </c>
      <c r="M81" s="14">
        <f t="shared" si="26"/>
        <v>195</v>
      </c>
      <c r="N81" s="14">
        <f t="shared" si="26"/>
        <v>195</v>
      </c>
      <c r="O81" s="12">
        <f t="shared" si="24"/>
        <v>93638</v>
      </c>
    </row>
    <row r="82" spans="1:15">
      <c r="A82" s="224" t="s">
        <v>41</v>
      </c>
      <c r="B82" s="312">
        <v>1754</v>
      </c>
      <c r="C82" s="312">
        <v>0</v>
      </c>
      <c r="D82" s="312">
        <v>0</v>
      </c>
      <c r="E82" s="313">
        <v>0</v>
      </c>
      <c r="F82" s="313">
        <v>195</v>
      </c>
      <c r="G82" s="312">
        <v>195</v>
      </c>
      <c r="H82" s="314">
        <v>195</v>
      </c>
      <c r="I82" s="312">
        <v>195</v>
      </c>
      <c r="J82" s="314">
        <v>195</v>
      </c>
      <c r="K82" s="312">
        <v>195</v>
      </c>
      <c r="L82" s="312">
        <v>195</v>
      </c>
      <c r="M82" s="312">
        <v>195</v>
      </c>
      <c r="N82" s="315">
        <v>195</v>
      </c>
      <c r="O82" s="12">
        <f t="shared" si="24"/>
        <v>1755</v>
      </c>
    </row>
    <row r="83" spans="1:15">
      <c r="A83" s="224" t="s">
        <v>42</v>
      </c>
      <c r="B83" s="312">
        <v>91883</v>
      </c>
      <c r="C83" s="312">
        <v>0</v>
      </c>
      <c r="D83" s="312">
        <v>0</v>
      </c>
      <c r="E83" s="313">
        <v>0</v>
      </c>
      <c r="F83" s="313">
        <v>0</v>
      </c>
      <c r="G83" s="312">
        <v>0</v>
      </c>
      <c r="H83" s="314">
        <v>0</v>
      </c>
      <c r="I83" s="312">
        <v>0</v>
      </c>
      <c r="J83" s="314">
        <v>0</v>
      </c>
      <c r="K83" s="312">
        <v>0</v>
      </c>
      <c r="L83" s="312">
        <v>91883</v>
      </c>
      <c r="M83" s="312">
        <v>0</v>
      </c>
      <c r="N83" s="315">
        <v>0</v>
      </c>
      <c r="O83" s="12">
        <f t="shared" si="24"/>
        <v>91883</v>
      </c>
    </row>
    <row r="84" spans="1:15" ht="15.75" thickBot="1">
      <c r="A84" s="239" t="s">
        <v>271</v>
      </c>
      <c r="B84" s="312">
        <f>SUM(B80-B83)</f>
        <v>-91883</v>
      </c>
      <c r="C84" s="312">
        <f t="shared" ref="C84:N84" si="27">SUM(C80-C83)</f>
        <v>0</v>
      </c>
      <c r="D84" s="312">
        <f t="shared" si="27"/>
        <v>0</v>
      </c>
      <c r="E84" s="312">
        <f t="shared" si="27"/>
        <v>0</v>
      </c>
      <c r="F84" s="312">
        <f t="shared" si="27"/>
        <v>0</v>
      </c>
      <c r="G84" s="312">
        <f t="shared" si="27"/>
        <v>0</v>
      </c>
      <c r="H84" s="312">
        <f t="shared" si="27"/>
        <v>0</v>
      </c>
      <c r="I84" s="312">
        <f t="shared" si="27"/>
        <v>0</v>
      </c>
      <c r="J84" s="312">
        <f t="shared" si="27"/>
        <v>0</v>
      </c>
      <c r="K84" s="312">
        <f t="shared" si="27"/>
        <v>0</v>
      </c>
      <c r="L84" s="312">
        <f t="shared" si="27"/>
        <v>-91883</v>
      </c>
      <c r="M84" s="312">
        <f t="shared" si="27"/>
        <v>0</v>
      </c>
      <c r="N84" s="312">
        <f t="shared" si="27"/>
        <v>0</v>
      </c>
      <c r="O84" s="12">
        <f t="shared" si="24"/>
        <v>-91883</v>
      </c>
    </row>
    <row r="85" spans="1:15" ht="15.75" thickBot="1">
      <c r="A85" s="239" t="s">
        <v>272</v>
      </c>
      <c r="B85" s="8">
        <f>SUM(B79-B82)</f>
        <v>-1754</v>
      </c>
      <c r="C85" s="8">
        <f t="shared" ref="C85:N85" si="28">SUM(C79-C82)</f>
        <v>0</v>
      </c>
      <c r="D85" s="8">
        <f t="shared" si="28"/>
        <v>0</v>
      </c>
      <c r="E85" s="8">
        <f t="shared" si="28"/>
        <v>0</v>
      </c>
      <c r="F85" s="8">
        <f t="shared" si="28"/>
        <v>-195</v>
      </c>
      <c r="G85" s="8">
        <f t="shared" si="28"/>
        <v>-195</v>
      </c>
      <c r="H85" s="8">
        <f t="shared" si="28"/>
        <v>-195</v>
      </c>
      <c r="I85" s="8">
        <f t="shared" si="28"/>
        <v>-195</v>
      </c>
      <c r="J85" s="8">
        <f t="shared" si="28"/>
        <v>-195</v>
      </c>
      <c r="K85" s="8">
        <f t="shared" si="28"/>
        <v>-195</v>
      </c>
      <c r="L85" s="8">
        <f t="shared" si="28"/>
        <v>-195</v>
      </c>
      <c r="M85" s="8">
        <f t="shared" si="28"/>
        <v>-195</v>
      </c>
      <c r="N85" s="8">
        <f t="shared" si="28"/>
        <v>-195</v>
      </c>
      <c r="O85" s="9">
        <f t="shared" si="24"/>
        <v>-1755</v>
      </c>
    </row>
    <row r="86" spans="1:15" ht="15.75" thickBot="1">
      <c r="A86" s="20" t="s">
        <v>3</v>
      </c>
      <c r="B86" s="21" t="s">
        <v>4</v>
      </c>
      <c r="C86" s="21" t="s">
        <v>5</v>
      </c>
      <c r="D86" s="21" t="s">
        <v>6</v>
      </c>
      <c r="E86" s="21" t="s">
        <v>7</v>
      </c>
      <c r="F86" s="21" t="s">
        <v>8</v>
      </c>
      <c r="G86" s="21" t="s">
        <v>9</v>
      </c>
      <c r="H86" s="21" t="s">
        <v>10</v>
      </c>
      <c r="I86" s="21" t="s">
        <v>11</v>
      </c>
      <c r="J86" s="21" t="s">
        <v>12</v>
      </c>
      <c r="K86" s="21" t="s">
        <v>13</v>
      </c>
      <c r="L86" s="21" t="s">
        <v>14</v>
      </c>
      <c r="M86" s="21" t="s">
        <v>15</v>
      </c>
      <c r="N86" s="31" t="s">
        <v>16</v>
      </c>
      <c r="O86" s="32" t="s">
        <v>262</v>
      </c>
    </row>
    <row r="87" spans="1:15" ht="15.75" thickBot="1">
      <c r="A87" s="376" t="s">
        <v>17</v>
      </c>
      <c r="B87" s="377"/>
      <c r="C87" s="377"/>
      <c r="D87" s="377"/>
      <c r="E87" s="378"/>
      <c r="F87" s="378"/>
      <c r="G87" s="378"/>
      <c r="H87" s="378"/>
      <c r="I87" s="378"/>
      <c r="J87" s="378"/>
      <c r="K87" s="378"/>
      <c r="L87" s="378"/>
      <c r="M87" s="378"/>
      <c r="N87" s="378"/>
      <c r="O87" s="322"/>
    </row>
    <row r="88" spans="1:15" ht="25.5" customHeight="1">
      <c r="A88" s="391" t="s">
        <v>214</v>
      </c>
      <c r="B88" s="392"/>
      <c r="C88" s="392"/>
      <c r="D88" s="392"/>
      <c r="E88" s="392"/>
      <c r="F88" s="392"/>
      <c r="G88" s="392"/>
      <c r="H88" s="392"/>
      <c r="I88" s="392"/>
      <c r="J88" s="392"/>
      <c r="K88" s="392"/>
      <c r="L88" s="392"/>
      <c r="M88" s="392"/>
      <c r="N88" s="392"/>
      <c r="O88" s="393"/>
    </row>
    <row r="89" spans="1:15" ht="15.75" thickBot="1">
      <c r="A89" s="382" t="s">
        <v>19</v>
      </c>
      <c r="B89" s="383"/>
      <c r="C89" s="383"/>
      <c r="D89" s="383"/>
      <c r="E89" s="383"/>
      <c r="F89" s="383"/>
      <c r="G89" s="383"/>
      <c r="H89" s="383"/>
      <c r="I89" s="383"/>
      <c r="J89" s="383"/>
      <c r="K89" s="383"/>
      <c r="L89" s="383"/>
      <c r="M89" s="383"/>
      <c r="N89" s="383"/>
      <c r="O89" s="384"/>
    </row>
    <row r="90" spans="1:15">
      <c r="A90" s="34" t="s">
        <v>43</v>
      </c>
      <c r="B90" s="35">
        <f>SUM(B93)</f>
        <v>864746</v>
      </c>
      <c r="C90" s="35">
        <f t="shared" ref="C90:N90" si="29">SUM(C91+C93)</f>
        <v>0</v>
      </c>
      <c r="D90" s="35">
        <f t="shared" si="29"/>
        <v>0</v>
      </c>
      <c r="E90" s="35">
        <f t="shared" si="29"/>
        <v>0</v>
      </c>
      <c r="F90" s="35">
        <f t="shared" si="29"/>
        <v>0</v>
      </c>
      <c r="G90" s="35">
        <f t="shared" si="29"/>
        <v>0</v>
      </c>
      <c r="H90" s="35">
        <f t="shared" si="29"/>
        <v>0</v>
      </c>
      <c r="I90" s="35">
        <f t="shared" si="29"/>
        <v>0</v>
      </c>
      <c r="J90" s="35">
        <f t="shared" si="29"/>
        <v>0</v>
      </c>
      <c r="K90" s="35">
        <f t="shared" si="29"/>
        <v>873694</v>
      </c>
      <c r="L90" s="35">
        <f t="shared" si="29"/>
        <v>0</v>
      </c>
      <c r="M90" s="35">
        <f t="shared" si="29"/>
        <v>0</v>
      </c>
      <c r="N90" s="35">
        <f t="shared" si="29"/>
        <v>0</v>
      </c>
      <c r="O90" s="36">
        <f>SUM(C90:N90)</f>
        <v>873694</v>
      </c>
    </row>
    <row r="91" spans="1:15">
      <c r="A91" s="34" t="s">
        <v>37</v>
      </c>
      <c r="B91" s="35">
        <f t="shared" ref="B91:N91" si="30">SUM(B92:B92)</f>
        <v>0</v>
      </c>
      <c r="C91" s="35">
        <f t="shared" si="30"/>
        <v>0</v>
      </c>
      <c r="D91" s="35">
        <f t="shared" si="30"/>
        <v>0</v>
      </c>
      <c r="E91" s="35">
        <f t="shared" si="30"/>
        <v>0</v>
      </c>
      <c r="F91" s="35">
        <f t="shared" si="30"/>
        <v>0</v>
      </c>
      <c r="G91" s="35">
        <f t="shared" si="30"/>
        <v>0</v>
      </c>
      <c r="H91" s="35">
        <f t="shared" si="30"/>
        <v>0</v>
      </c>
      <c r="I91" s="35">
        <f t="shared" si="30"/>
        <v>0</v>
      </c>
      <c r="J91" s="35">
        <f t="shared" si="30"/>
        <v>0</v>
      </c>
      <c r="K91" s="35">
        <f t="shared" si="30"/>
        <v>8948</v>
      </c>
      <c r="L91" s="35">
        <f t="shared" si="30"/>
        <v>0</v>
      </c>
      <c r="M91" s="35">
        <f t="shared" si="30"/>
        <v>0</v>
      </c>
      <c r="N91" s="35">
        <f t="shared" si="30"/>
        <v>0</v>
      </c>
      <c r="O91" s="41">
        <f t="shared" ref="O91:O99" si="31">SUM(C91:N91)</f>
        <v>8948</v>
      </c>
    </row>
    <row r="92" spans="1:15">
      <c r="A92" s="37" t="s">
        <v>27</v>
      </c>
      <c r="B92" s="38">
        <v>0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8948</v>
      </c>
      <c r="L92" s="38">
        <v>0</v>
      </c>
      <c r="M92" s="38">
        <v>0</v>
      </c>
      <c r="N92" s="39">
        <v>0</v>
      </c>
      <c r="O92" s="41">
        <f t="shared" si="31"/>
        <v>8948</v>
      </c>
    </row>
    <row r="93" spans="1:15">
      <c r="A93" s="34" t="s">
        <v>39</v>
      </c>
      <c r="B93" s="35">
        <f t="shared" ref="B93:N93" si="32">SUM(B94:B94)</f>
        <v>864746</v>
      </c>
      <c r="C93" s="35">
        <f t="shared" si="32"/>
        <v>0</v>
      </c>
      <c r="D93" s="35">
        <f t="shared" si="32"/>
        <v>0</v>
      </c>
      <c r="E93" s="35">
        <f t="shared" si="32"/>
        <v>0</v>
      </c>
      <c r="F93" s="35">
        <f t="shared" si="32"/>
        <v>0</v>
      </c>
      <c r="G93" s="35">
        <f t="shared" si="32"/>
        <v>0</v>
      </c>
      <c r="H93" s="35">
        <f t="shared" si="32"/>
        <v>0</v>
      </c>
      <c r="I93" s="35">
        <f t="shared" si="32"/>
        <v>0</v>
      </c>
      <c r="J93" s="35">
        <f t="shared" si="32"/>
        <v>0</v>
      </c>
      <c r="K93" s="35">
        <f t="shared" si="32"/>
        <v>864746</v>
      </c>
      <c r="L93" s="35">
        <f t="shared" si="32"/>
        <v>0</v>
      </c>
      <c r="M93" s="35">
        <f t="shared" si="32"/>
        <v>0</v>
      </c>
      <c r="N93" s="35">
        <f t="shared" si="32"/>
        <v>0</v>
      </c>
      <c r="O93" s="41">
        <f t="shared" si="31"/>
        <v>864746</v>
      </c>
    </row>
    <row r="94" spans="1:15">
      <c r="A94" s="37" t="s">
        <v>27</v>
      </c>
      <c r="B94" s="38">
        <v>864746</v>
      </c>
      <c r="C94" s="38"/>
      <c r="D94" s="38">
        <v>0</v>
      </c>
      <c r="E94" s="38">
        <v>0</v>
      </c>
      <c r="F94" s="38">
        <v>0</v>
      </c>
      <c r="G94" s="38">
        <v>0</v>
      </c>
      <c r="H94" s="38">
        <v>0</v>
      </c>
      <c r="I94" s="38">
        <v>0</v>
      </c>
      <c r="J94" s="38">
        <v>0</v>
      </c>
      <c r="K94" s="38">
        <v>864746</v>
      </c>
      <c r="L94" s="38">
        <v>0</v>
      </c>
      <c r="M94" s="38">
        <v>0</v>
      </c>
      <c r="N94" s="39">
        <v>0</v>
      </c>
      <c r="O94" s="41">
        <f t="shared" si="31"/>
        <v>864746</v>
      </c>
    </row>
    <row r="95" spans="1:15">
      <c r="A95" s="34" t="s">
        <v>44</v>
      </c>
      <c r="B95" s="35">
        <f>SUM(B96:B97)</f>
        <v>144350</v>
      </c>
      <c r="C95" s="35">
        <f t="shared" ref="C95:N95" si="33">SUM(C96:C97)</f>
        <v>0</v>
      </c>
      <c r="D95" s="35">
        <f t="shared" si="33"/>
        <v>0</v>
      </c>
      <c r="E95" s="35">
        <f t="shared" si="33"/>
        <v>144350</v>
      </c>
      <c r="F95" s="35">
        <f t="shared" si="33"/>
        <v>0</v>
      </c>
      <c r="G95" s="35">
        <f t="shared" si="33"/>
        <v>0</v>
      </c>
      <c r="H95" s="35">
        <f t="shared" si="33"/>
        <v>0</v>
      </c>
      <c r="I95" s="35">
        <f t="shared" si="33"/>
        <v>0</v>
      </c>
      <c r="J95" s="35">
        <f t="shared" si="33"/>
        <v>0</v>
      </c>
      <c r="K95" s="35">
        <f t="shared" si="33"/>
        <v>0</v>
      </c>
      <c r="L95" s="35">
        <f t="shared" si="33"/>
        <v>0</v>
      </c>
      <c r="M95" s="35">
        <f t="shared" si="33"/>
        <v>0</v>
      </c>
      <c r="N95" s="35">
        <f t="shared" si="33"/>
        <v>0</v>
      </c>
      <c r="O95" s="41">
        <f t="shared" si="31"/>
        <v>144350</v>
      </c>
    </row>
    <row r="96" spans="1:15">
      <c r="A96" s="42" t="s">
        <v>41</v>
      </c>
      <c r="B96" s="43">
        <v>0</v>
      </c>
      <c r="C96" s="43">
        <v>0</v>
      </c>
      <c r="D96" s="43">
        <v>0</v>
      </c>
      <c r="E96" s="43">
        <v>0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4">
        <v>0</v>
      </c>
      <c r="O96" s="41">
        <f t="shared" si="31"/>
        <v>0</v>
      </c>
    </row>
    <row r="97" spans="1:15">
      <c r="A97" s="42" t="s">
        <v>42</v>
      </c>
      <c r="B97" s="43">
        <v>144350</v>
      </c>
      <c r="C97" s="43">
        <v>0</v>
      </c>
      <c r="D97" s="43">
        <v>0</v>
      </c>
      <c r="E97" s="43">
        <v>144350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41">
        <f t="shared" si="31"/>
        <v>144350</v>
      </c>
    </row>
    <row r="98" spans="1:15" ht="15.75" thickBot="1">
      <c r="A98" s="46" t="s">
        <v>268</v>
      </c>
      <c r="B98" s="43">
        <f>SUM(B93-B97)</f>
        <v>720396</v>
      </c>
      <c r="C98" s="43">
        <f t="shared" ref="C98:N98" si="34">SUM(C93-C97)</f>
        <v>0</v>
      </c>
      <c r="D98" s="43">
        <f t="shared" si="34"/>
        <v>0</v>
      </c>
      <c r="E98" s="43">
        <f t="shared" si="34"/>
        <v>-144350</v>
      </c>
      <c r="F98" s="43">
        <f t="shared" si="34"/>
        <v>0</v>
      </c>
      <c r="G98" s="43">
        <f t="shared" si="34"/>
        <v>0</v>
      </c>
      <c r="H98" s="43">
        <f t="shared" si="34"/>
        <v>0</v>
      </c>
      <c r="I98" s="43">
        <f t="shared" si="34"/>
        <v>0</v>
      </c>
      <c r="J98" s="43">
        <f t="shared" si="34"/>
        <v>0</v>
      </c>
      <c r="K98" s="43">
        <f t="shared" si="34"/>
        <v>864746</v>
      </c>
      <c r="L98" s="43">
        <f t="shared" si="34"/>
        <v>0</v>
      </c>
      <c r="M98" s="43">
        <f t="shared" si="34"/>
        <v>0</v>
      </c>
      <c r="N98" s="43">
        <f t="shared" si="34"/>
        <v>0</v>
      </c>
      <c r="O98" s="41">
        <f t="shared" si="31"/>
        <v>720396</v>
      </c>
    </row>
    <row r="99" spans="1:15" ht="15.75" thickBot="1">
      <c r="A99" s="46" t="s">
        <v>273</v>
      </c>
      <c r="B99" s="47">
        <f>SUM(B91-B96)</f>
        <v>0</v>
      </c>
      <c r="C99" s="47">
        <f t="shared" ref="C99:N99" si="35">SUM(C91-C96)</f>
        <v>0</v>
      </c>
      <c r="D99" s="47">
        <f t="shared" si="35"/>
        <v>0</v>
      </c>
      <c r="E99" s="47">
        <f t="shared" si="35"/>
        <v>0</v>
      </c>
      <c r="F99" s="47">
        <f t="shared" si="35"/>
        <v>0</v>
      </c>
      <c r="G99" s="47">
        <f t="shared" si="35"/>
        <v>0</v>
      </c>
      <c r="H99" s="47">
        <f t="shared" si="35"/>
        <v>0</v>
      </c>
      <c r="I99" s="47">
        <f t="shared" si="35"/>
        <v>0</v>
      </c>
      <c r="J99" s="47">
        <f t="shared" si="35"/>
        <v>0</v>
      </c>
      <c r="K99" s="47">
        <f t="shared" si="35"/>
        <v>8948</v>
      </c>
      <c r="L99" s="47">
        <f t="shared" si="35"/>
        <v>0</v>
      </c>
      <c r="M99" s="47">
        <f t="shared" si="35"/>
        <v>0</v>
      </c>
      <c r="N99" s="47">
        <f t="shared" si="35"/>
        <v>0</v>
      </c>
      <c r="O99" s="49">
        <f t="shared" si="31"/>
        <v>8948</v>
      </c>
    </row>
    <row r="100" spans="1:15" ht="15.75" thickBot="1">
      <c r="A100" s="228" t="s">
        <v>3</v>
      </c>
      <c r="B100" s="229" t="s">
        <v>4</v>
      </c>
      <c r="C100" s="229" t="s">
        <v>5</v>
      </c>
      <c r="D100" s="229" t="s">
        <v>6</v>
      </c>
      <c r="E100" s="229" t="s">
        <v>7</v>
      </c>
      <c r="F100" s="229" t="s">
        <v>8</v>
      </c>
      <c r="G100" s="229" t="s">
        <v>9</v>
      </c>
      <c r="H100" s="229" t="s">
        <v>10</v>
      </c>
      <c r="I100" s="229" t="s">
        <v>11</v>
      </c>
      <c r="J100" s="229" t="s">
        <v>12</v>
      </c>
      <c r="K100" s="229" t="s">
        <v>13</v>
      </c>
      <c r="L100" s="229" t="s">
        <v>14</v>
      </c>
      <c r="M100" s="229" t="s">
        <v>15</v>
      </c>
      <c r="N100" s="236" t="s">
        <v>16</v>
      </c>
      <c r="O100" s="237" t="s">
        <v>262</v>
      </c>
    </row>
    <row r="101" spans="1:15" ht="15.75" thickBot="1">
      <c r="A101" s="388" t="s">
        <v>17</v>
      </c>
      <c r="B101" s="389"/>
      <c r="C101" s="389"/>
      <c r="D101" s="389"/>
      <c r="E101" s="390"/>
      <c r="F101" s="390"/>
      <c r="G101" s="390"/>
      <c r="H101" s="390"/>
      <c r="I101" s="390"/>
      <c r="J101" s="390"/>
      <c r="K101" s="390"/>
      <c r="L101" s="390"/>
      <c r="M101" s="390"/>
      <c r="N101" s="390"/>
      <c r="O101" s="323"/>
    </row>
    <row r="102" spans="1:15">
      <c r="A102" s="385" t="s">
        <v>29</v>
      </c>
      <c r="B102" s="386"/>
      <c r="C102" s="386"/>
      <c r="D102" s="386"/>
      <c r="E102" s="386"/>
      <c r="F102" s="386"/>
      <c r="G102" s="386"/>
      <c r="H102" s="386"/>
      <c r="I102" s="386"/>
      <c r="J102" s="386"/>
      <c r="K102" s="386"/>
      <c r="L102" s="386"/>
      <c r="M102" s="386"/>
      <c r="N102" s="386"/>
      <c r="O102" s="387"/>
    </row>
    <row r="103" spans="1:15" ht="15.75" thickBot="1">
      <c r="A103" s="369" t="s">
        <v>19</v>
      </c>
      <c r="B103" s="370"/>
      <c r="C103" s="370"/>
      <c r="D103" s="370"/>
      <c r="E103" s="370"/>
      <c r="F103" s="370"/>
      <c r="G103" s="370"/>
      <c r="H103" s="370"/>
      <c r="I103" s="370"/>
      <c r="J103" s="370"/>
      <c r="K103" s="370"/>
      <c r="L103" s="370"/>
      <c r="M103" s="370"/>
      <c r="N103" s="370"/>
      <c r="O103" s="371"/>
    </row>
    <row r="104" spans="1:15">
      <c r="A104" s="231" t="s">
        <v>43</v>
      </c>
      <c r="B104" s="232">
        <f>SUM(B105+B108)</f>
        <v>2584590</v>
      </c>
      <c r="C104" s="232">
        <f t="shared" ref="C104:N104" si="36">SUM(C105+C108)</f>
        <v>74954</v>
      </c>
      <c r="D104" s="232">
        <f t="shared" si="36"/>
        <v>1478</v>
      </c>
      <c r="E104" s="232">
        <f t="shared" si="36"/>
        <v>0</v>
      </c>
      <c r="F104" s="232">
        <f t="shared" si="36"/>
        <v>1485127</v>
      </c>
      <c r="G104" s="232">
        <f t="shared" si="36"/>
        <v>9105</v>
      </c>
      <c r="H104" s="232">
        <f t="shared" si="36"/>
        <v>1012</v>
      </c>
      <c r="I104" s="232">
        <f t="shared" si="36"/>
        <v>331697</v>
      </c>
      <c r="J104" s="232">
        <f t="shared" si="36"/>
        <v>0</v>
      </c>
      <c r="K104" s="232">
        <f t="shared" si="36"/>
        <v>0</v>
      </c>
      <c r="L104" s="232">
        <f t="shared" si="36"/>
        <v>758148</v>
      </c>
      <c r="M104" s="232">
        <f t="shared" si="36"/>
        <v>0</v>
      </c>
      <c r="N104" s="232">
        <f t="shared" si="36"/>
        <v>0</v>
      </c>
      <c r="O104" s="230">
        <f>SUM(C104:N104)</f>
        <v>2661521</v>
      </c>
    </row>
    <row r="105" spans="1:15">
      <c r="A105" s="231" t="s">
        <v>37</v>
      </c>
      <c r="B105" s="232">
        <f>SUM(B106:B107)</f>
        <v>20250</v>
      </c>
      <c r="C105" s="232">
        <f t="shared" ref="C105:N105" si="37">SUM(C106:C107)</f>
        <v>9864</v>
      </c>
      <c r="D105" s="232">
        <f t="shared" si="37"/>
        <v>1478</v>
      </c>
      <c r="E105" s="232">
        <f t="shared" si="37"/>
        <v>0</v>
      </c>
      <c r="F105" s="232">
        <f t="shared" si="37"/>
        <v>0</v>
      </c>
      <c r="G105" s="232">
        <f t="shared" si="37"/>
        <v>9105</v>
      </c>
      <c r="H105" s="232">
        <f t="shared" si="37"/>
        <v>1012</v>
      </c>
      <c r="I105" s="232">
        <f t="shared" si="37"/>
        <v>1001</v>
      </c>
      <c r="J105" s="232">
        <f t="shared" si="37"/>
        <v>0</v>
      </c>
      <c r="K105" s="232">
        <f t="shared" si="37"/>
        <v>0</v>
      </c>
      <c r="L105" s="232">
        <f t="shared" si="37"/>
        <v>9631</v>
      </c>
      <c r="M105" s="232">
        <f t="shared" si="37"/>
        <v>0</v>
      </c>
      <c r="N105" s="232">
        <f t="shared" si="37"/>
        <v>0</v>
      </c>
      <c r="O105" s="233">
        <f t="shared" ref="O105:O114" si="38">SUM(C105:N105)</f>
        <v>32091</v>
      </c>
    </row>
    <row r="106" spans="1:15" ht="32.25" customHeight="1">
      <c r="A106" s="168" t="s">
        <v>27</v>
      </c>
      <c r="B106" s="169">
        <v>17212</v>
      </c>
      <c r="C106" s="169">
        <v>8373</v>
      </c>
      <c r="D106" s="169">
        <v>0</v>
      </c>
      <c r="E106" s="169">
        <v>0</v>
      </c>
      <c r="F106" s="169">
        <v>0</v>
      </c>
      <c r="G106" s="169">
        <v>8599</v>
      </c>
      <c r="H106" s="169">
        <v>0</v>
      </c>
      <c r="I106" s="169">
        <v>0</v>
      </c>
      <c r="J106" s="169">
        <v>0</v>
      </c>
      <c r="K106" s="169">
        <v>0</v>
      </c>
      <c r="L106" s="169">
        <v>8606</v>
      </c>
      <c r="M106" s="169">
        <v>0</v>
      </c>
      <c r="N106" s="169">
        <v>0</v>
      </c>
      <c r="O106" s="233">
        <f t="shared" si="38"/>
        <v>25578</v>
      </c>
    </row>
    <row r="107" spans="1:15">
      <c r="A107" s="168" t="s">
        <v>245</v>
      </c>
      <c r="B107" s="169">
        <v>3038</v>
      </c>
      <c r="C107" s="169">
        <v>1491</v>
      </c>
      <c r="D107" s="169">
        <v>1478</v>
      </c>
      <c r="E107" s="169">
        <v>0</v>
      </c>
      <c r="F107" s="169">
        <v>0</v>
      </c>
      <c r="G107" s="169">
        <v>506</v>
      </c>
      <c r="H107" s="169">
        <v>1012</v>
      </c>
      <c r="I107" s="169">
        <v>1001</v>
      </c>
      <c r="J107" s="169">
        <v>0</v>
      </c>
      <c r="K107" s="169">
        <v>0</v>
      </c>
      <c r="L107" s="169">
        <v>1025</v>
      </c>
      <c r="M107" s="169">
        <v>0</v>
      </c>
      <c r="N107" s="169">
        <v>0</v>
      </c>
      <c r="O107" s="233">
        <f t="shared" si="38"/>
        <v>6513</v>
      </c>
    </row>
    <row r="108" spans="1:15">
      <c r="A108" s="231" t="s">
        <v>39</v>
      </c>
      <c r="B108" s="232">
        <f>SUM(B109:B110)</f>
        <v>2564340</v>
      </c>
      <c r="C108" s="232">
        <f t="shared" ref="C108:N108" si="39">SUM(C109:C110)</f>
        <v>65090</v>
      </c>
      <c r="D108" s="232">
        <f t="shared" si="39"/>
        <v>0</v>
      </c>
      <c r="E108" s="232">
        <f t="shared" si="39"/>
        <v>0</v>
      </c>
      <c r="F108" s="232">
        <f t="shared" si="39"/>
        <v>1485127</v>
      </c>
      <c r="G108" s="232">
        <f t="shared" si="39"/>
        <v>0</v>
      </c>
      <c r="H108" s="232">
        <f t="shared" si="39"/>
        <v>0</v>
      </c>
      <c r="I108" s="232">
        <f t="shared" si="39"/>
        <v>330696</v>
      </c>
      <c r="J108" s="232">
        <f t="shared" si="39"/>
        <v>0</v>
      </c>
      <c r="K108" s="232">
        <f t="shared" si="39"/>
        <v>0</v>
      </c>
      <c r="L108" s="232">
        <f t="shared" si="39"/>
        <v>748517</v>
      </c>
      <c r="M108" s="232">
        <f t="shared" si="39"/>
        <v>0</v>
      </c>
      <c r="N108" s="232">
        <f t="shared" si="39"/>
        <v>0</v>
      </c>
      <c r="O108" s="233">
        <f t="shared" si="38"/>
        <v>2629430</v>
      </c>
    </row>
    <row r="109" spans="1:15">
      <c r="A109" s="168" t="s">
        <v>27</v>
      </c>
      <c r="B109" s="169">
        <v>2179689</v>
      </c>
      <c r="C109" s="169">
        <v>0</v>
      </c>
      <c r="D109" s="169">
        <v>0</v>
      </c>
      <c r="E109" s="169">
        <v>0</v>
      </c>
      <c r="F109" s="169">
        <v>1485127</v>
      </c>
      <c r="G109" s="169">
        <v>0</v>
      </c>
      <c r="H109" s="169">
        <v>0</v>
      </c>
      <c r="I109" s="169">
        <v>0</v>
      </c>
      <c r="J109" s="169">
        <v>0</v>
      </c>
      <c r="K109" s="169">
        <v>0</v>
      </c>
      <c r="L109" s="169">
        <v>694562</v>
      </c>
      <c r="M109" s="169">
        <v>0</v>
      </c>
      <c r="N109" s="169">
        <v>0</v>
      </c>
      <c r="O109" s="233">
        <f t="shared" si="38"/>
        <v>2179689</v>
      </c>
    </row>
    <row r="110" spans="1:15">
      <c r="A110" s="168" t="s">
        <v>245</v>
      </c>
      <c r="B110" s="169">
        <v>384651</v>
      </c>
      <c r="C110" s="169">
        <v>65090</v>
      </c>
      <c r="D110" s="169">
        <v>0</v>
      </c>
      <c r="E110" s="169">
        <v>0</v>
      </c>
      <c r="F110" s="169">
        <v>0</v>
      </c>
      <c r="G110" s="169">
        <v>0</v>
      </c>
      <c r="H110" s="169">
        <v>0</v>
      </c>
      <c r="I110" s="169">
        <v>330696</v>
      </c>
      <c r="J110" s="169">
        <v>0</v>
      </c>
      <c r="K110" s="169">
        <v>0</v>
      </c>
      <c r="L110" s="169">
        <v>53955</v>
      </c>
      <c r="M110" s="169">
        <v>0</v>
      </c>
      <c r="N110" s="169">
        <v>0</v>
      </c>
      <c r="O110" s="233">
        <f t="shared" si="38"/>
        <v>449741</v>
      </c>
    </row>
    <row r="111" spans="1:15">
      <c r="A111" s="231" t="s">
        <v>44</v>
      </c>
      <c r="B111" s="232">
        <f>SUM(B112:B113)</f>
        <v>4004819</v>
      </c>
      <c r="C111" s="232">
        <f t="shared" ref="C111:N111" si="40">SUM(C112:C113)</f>
        <v>3373</v>
      </c>
      <c r="D111" s="232">
        <f t="shared" si="40"/>
        <v>3373</v>
      </c>
      <c r="E111" s="232">
        <f t="shared" si="40"/>
        <v>3299</v>
      </c>
      <c r="F111" s="232">
        <f t="shared" si="40"/>
        <v>2873112</v>
      </c>
      <c r="G111" s="232">
        <f t="shared" si="40"/>
        <v>3375</v>
      </c>
      <c r="H111" s="232">
        <f t="shared" si="40"/>
        <v>1075037</v>
      </c>
      <c r="I111" s="232">
        <f t="shared" si="40"/>
        <v>0</v>
      </c>
      <c r="J111" s="232">
        <f t="shared" si="40"/>
        <v>0</v>
      </c>
      <c r="K111" s="232">
        <f t="shared" si="40"/>
        <v>0</v>
      </c>
      <c r="L111" s="232">
        <f t="shared" si="40"/>
        <v>0</v>
      </c>
      <c r="M111" s="232">
        <f t="shared" si="40"/>
        <v>0</v>
      </c>
      <c r="N111" s="232">
        <f t="shared" si="40"/>
        <v>0</v>
      </c>
      <c r="O111" s="233">
        <f t="shared" si="38"/>
        <v>3961569</v>
      </c>
    </row>
    <row r="112" spans="1:15">
      <c r="A112" s="224" t="s">
        <v>41</v>
      </c>
      <c r="B112" s="225">
        <v>20250</v>
      </c>
      <c r="C112" s="225">
        <v>3373</v>
      </c>
      <c r="D112" s="225">
        <v>3373</v>
      </c>
      <c r="E112" s="225">
        <v>3299</v>
      </c>
      <c r="F112" s="225">
        <v>3373</v>
      </c>
      <c r="G112" s="225">
        <v>3375</v>
      </c>
      <c r="H112" s="225">
        <v>3375</v>
      </c>
      <c r="I112" s="225">
        <v>0</v>
      </c>
      <c r="J112" s="225">
        <v>0</v>
      </c>
      <c r="K112" s="225">
        <v>0</v>
      </c>
      <c r="L112" s="225">
        <v>0</v>
      </c>
      <c r="M112" s="225">
        <v>0</v>
      </c>
      <c r="N112" s="225">
        <v>0</v>
      </c>
      <c r="O112" s="233">
        <f t="shared" si="38"/>
        <v>20168</v>
      </c>
    </row>
    <row r="113" spans="1:15">
      <c r="A113" s="224" t="s">
        <v>42</v>
      </c>
      <c r="B113" s="225">
        <v>3984569</v>
      </c>
      <c r="C113" s="225">
        <v>0</v>
      </c>
      <c r="D113" s="225">
        <v>0</v>
      </c>
      <c r="E113" s="225">
        <v>0</v>
      </c>
      <c r="F113" s="225">
        <v>2869739</v>
      </c>
      <c r="G113" s="225">
        <v>0</v>
      </c>
      <c r="H113" s="225">
        <v>1071662</v>
      </c>
      <c r="I113" s="225">
        <v>0</v>
      </c>
      <c r="J113" s="225">
        <v>0</v>
      </c>
      <c r="K113" s="225">
        <v>0</v>
      </c>
      <c r="L113" s="225">
        <v>0</v>
      </c>
      <c r="M113" s="225">
        <v>0</v>
      </c>
      <c r="N113" s="225">
        <v>0</v>
      </c>
      <c r="O113" s="233">
        <f t="shared" si="38"/>
        <v>3941401</v>
      </c>
    </row>
    <row r="114" spans="1:15" ht="15.75" thickBot="1">
      <c r="A114" s="239" t="s">
        <v>271</v>
      </c>
      <c r="B114" s="225">
        <f>SUM(B108-B113)</f>
        <v>-1420229</v>
      </c>
      <c r="C114" s="225">
        <f t="shared" ref="C114:N114" si="41">SUM(C108-C113)</f>
        <v>65090</v>
      </c>
      <c r="D114" s="225">
        <f t="shared" si="41"/>
        <v>0</v>
      </c>
      <c r="E114" s="225">
        <f t="shared" si="41"/>
        <v>0</v>
      </c>
      <c r="F114" s="225">
        <f t="shared" si="41"/>
        <v>-1384612</v>
      </c>
      <c r="G114" s="225">
        <f t="shared" si="41"/>
        <v>0</v>
      </c>
      <c r="H114" s="225">
        <f t="shared" si="41"/>
        <v>-1071662</v>
      </c>
      <c r="I114" s="225">
        <f t="shared" si="41"/>
        <v>330696</v>
      </c>
      <c r="J114" s="225">
        <f t="shared" si="41"/>
        <v>0</v>
      </c>
      <c r="K114" s="225">
        <f t="shared" si="41"/>
        <v>0</v>
      </c>
      <c r="L114" s="225">
        <f t="shared" si="41"/>
        <v>748517</v>
      </c>
      <c r="M114" s="225">
        <f t="shared" si="41"/>
        <v>0</v>
      </c>
      <c r="N114" s="225">
        <f t="shared" si="41"/>
        <v>0</v>
      </c>
      <c r="O114" s="233">
        <f t="shared" si="38"/>
        <v>-1311971</v>
      </c>
    </row>
    <row r="115" spans="1:15" ht="15.75" thickBot="1">
      <c r="A115" s="239" t="s">
        <v>272</v>
      </c>
      <c r="B115" s="234">
        <f>SUM(B105-B112)</f>
        <v>0</v>
      </c>
      <c r="C115" s="234">
        <f t="shared" ref="C115:N115" si="42">SUM(C105-C112)</f>
        <v>6491</v>
      </c>
      <c r="D115" s="234">
        <f>SUM(D105-D112)</f>
        <v>-1895</v>
      </c>
      <c r="E115" s="234">
        <f t="shared" si="42"/>
        <v>-3299</v>
      </c>
      <c r="F115" s="234">
        <f t="shared" si="42"/>
        <v>-3373</v>
      </c>
      <c r="G115" s="234">
        <f t="shared" si="42"/>
        <v>5730</v>
      </c>
      <c r="H115" s="234">
        <f t="shared" si="42"/>
        <v>-2363</v>
      </c>
      <c r="I115" s="234">
        <f t="shared" si="42"/>
        <v>1001</v>
      </c>
      <c r="J115" s="234">
        <f t="shared" si="42"/>
        <v>0</v>
      </c>
      <c r="K115" s="234">
        <f t="shared" si="42"/>
        <v>0</v>
      </c>
      <c r="L115" s="234">
        <f>SUM(L105-L112)</f>
        <v>9631</v>
      </c>
      <c r="M115" s="234">
        <f t="shared" si="42"/>
        <v>0</v>
      </c>
      <c r="N115" s="234">
        <f t="shared" si="42"/>
        <v>0</v>
      </c>
      <c r="O115" s="235">
        <f>SUM(C115:N115)</f>
        <v>11923</v>
      </c>
    </row>
    <row r="116" spans="1:15" ht="15.75" thickBot="1">
      <c r="A116" s="20" t="s">
        <v>3</v>
      </c>
      <c r="B116" s="21" t="s">
        <v>4</v>
      </c>
      <c r="C116" s="21" t="s">
        <v>5</v>
      </c>
      <c r="D116" s="21" t="s">
        <v>6</v>
      </c>
      <c r="E116" s="21" t="s">
        <v>7</v>
      </c>
      <c r="F116" s="21" t="s">
        <v>8</v>
      </c>
      <c r="G116" s="21" t="s">
        <v>9</v>
      </c>
      <c r="H116" s="21" t="s">
        <v>10</v>
      </c>
      <c r="I116" s="21" t="s">
        <v>11</v>
      </c>
      <c r="J116" s="21" t="s">
        <v>12</v>
      </c>
      <c r="K116" s="21" t="s">
        <v>13</v>
      </c>
      <c r="L116" s="21" t="s">
        <v>14</v>
      </c>
      <c r="M116" s="21" t="s">
        <v>15</v>
      </c>
      <c r="N116" s="21" t="s">
        <v>16</v>
      </c>
      <c r="O116" s="23" t="s">
        <v>262</v>
      </c>
    </row>
    <row r="117" spans="1:15" ht="15.75" thickBot="1">
      <c r="A117" s="362" t="s">
        <v>17</v>
      </c>
      <c r="B117" s="363"/>
      <c r="C117" s="363"/>
      <c r="D117" s="363"/>
      <c r="E117" s="364"/>
      <c r="F117" s="364"/>
      <c r="G117" s="364"/>
      <c r="H117" s="364"/>
      <c r="I117" s="364"/>
      <c r="J117" s="364"/>
      <c r="K117" s="364"/>
      <c r="L117" s="364"/>
      <c r="M117" s="364"/>
      <c r="N117" s="364"/>
      <c r="O117" s="24"/>
    </row>
    <row r="118" spans="1:15">
      <c r="A118" s="365" t="s">
        <v>274</v>
      </c>
      <c r="B118" s="366"/>
      <c r="C118" s="366"/>
      <c r="D118" s="366"/>
      <c r="E118" s="366"/>
      <c r="F118" s="366"/>
      <c r="G118" s="366"/>
      <c r="H118" s="366"/>
      <c r="I118" s="366"/>
      <c r="J118" s="366"/>
      <c r="K118" s="366"/>
      <c r="L118" s="366"/>
      <c r="M118" s="366"/>
      <c r="N118" s="366"/>
      <c r="O118" s="367"/>
    </row>
    <row r="119" spans="1:15" ht="15.75" thickBot="1">
      <c r="A119" s="359" t="s">
        <v>19</v>
      </c>
      <c r="B119" s="360"/>
      <c r="C119" s="360"/>
      <c r="D119" s="360"/>
      <c r="E119" s="360"/>
      <c r="F119" s="360"/>
      <c r="G119" s="360"/>
      <c r="H119" s="360"/>
      <c r="I119" s="360"/>
      <c r="J119" s="360"/>
      <c r="K119" s="360"/>
      <c r="L119" s="360"/>
      <c r="M119" s="360"/>
      <c r="N119" s="360"/>
      <c r="O119" s="361"/>
    </row>
    <row r="120" spans="1:15">
      <c r="A120" s="25" t="s">
        <v>20</v>
      </c>
      <c r="B120" s="26">
        <f>SUM(B121)</f>
        <v>0</v>
      </c>
      <c r="C120" s="26">
        <f t="shared" ref="C120:N120" si="43">SUM(C121)</f>
        <v>0</v>
      </c>
      <c r="D120" s="26">
        <f t="shared" si="43"/>
        <v>0</v>
      </c>
      <c r="E120" s="26">
        <f t="shared" si="43"/>
        <v>0</v>
      </c>
      <c r="F120" s="26">
        <f t="shared" si="43"/>
        <v>0</v>
      </c>
      <c r="G120" s="26">
        <f t="shared" si="43"/>
        <v>0</v>
      </c>
      <c r="H120" s="26">
        <f t="shared" si="43"/>
        <v>0</v>
      </c>
      <c r="I120" s="26">
        <f t="shared" si="43"/>
        <v>0</v>
      </c>
      <c r="J120" s="26">
        <f t="shared" si="43"/>
        <v>0</v>
      </c>
      <c r="K120" s="26">
        <f t="shared" si="43"/>
        <v>0</v>
      </c>
      <c r="L120" s="26">
        <f t="shared" si="43"/>
        <v>0</v>
      </c>
      <c r="M120" s="26">
        <f t="shared" si="43"/>
        <v>0</v>
      </c>
      <c r="N120" s="26">
        <f t="shared" si="43"/>
        <v>0</v>
      </c>
      <c r="O120" s="22">
        <f>SUM(C120:N120)</f>
        <v>0</v>
      </c>
    </row>
    <row r="121" spans="1:15">
      <c r="A121" s="27"/>
      <c r="B121" s="14"/>
      <c r="C121" s="14"/>
      <c r="D121" s="14"/>
      <c r="E121" s="17"/>
      <c r="F121" s="17"/>
      <c r="G121" s="14"/>
      <c r="H121" s="18"/>
      <c r="I121" s="14"/>
      <c r="J121" s="18"/>
      <c r="K121" s="14"/>
      <c r="L121" s="14"/>
      <c r="M121" s="14"/>
      <c r="N121" s="19"/>
      <c r="O121" s="16">
        <f>SUM(C121:N121)</f>
        <v>0</v>
      </c>
    </row>
    <row r="122" spans="1:15">
      <c r="A122" s="10" t="s">
        <v>21</v>
      </c>
      <c r="B122" s="11">
        <f>SUM(B123)</f>
        <v>80000</v>
      </c>
      <c r="C122" s="11">
        <f t="shared" ref="C122:N122" si="44">SUM(C123)</f>
        <v>0</v>
      </c>
      <c r="D122" s="11">
        <f t="shared" si="44"/>
        <v>0</v>
      </c>
      <c r="E122" s="11">
        <f t="shared" si="44"/>
        <v>0</v>
      </c>
      <c r="F122" s="11">
        <f t="shared" si="44"/>
        <v>80000</v>
      </c>
      <c r="G122" s="11">
        <f t="shared" si="44"/>
        <v>0</v>
      </c>
      <c r="H122" s="11">
        <f t="shared" si="44"/>
        <v>0</v>
      </c>
      <c r="I122" s="11">
        <f t="shared" si="44"/>
        <v>0</v>
      </c>
      <c r="J122" s="11">
        <f t="shared" si="44"/>
        <v>0</v>
      </c>
      <c r="K122" s="11">
        <f t="shared" si="44"/>
        <v>0</v>
      </c>
      <c r="L122" s="11">
        <f t="shared" si="44"/>
        <v>0</v>
      </c>
      <c r="M122" s="11">
        <f t="shared" si="44"/>
        <v>0</v>
      </c>
      <c r="N122" s="11">
        <f t="shared" si="44"/>
        <v>0</v>
      </c>
      <c r="O122" s="12">
        <f>SUM(C122:N122)</f>
        <v>80000</v>
      </c>
    </row>
    <row r="123" spans="1:15">
      <c r="A123" s="13" t="s">
        <v>22</v>
      </c>
      <c r="B123" s="14">
        <v>80000</v>
      </c>
      <c r="C123" s="14"/>
      <c r="D123" s="14"/>
      <c r="E123" s="17"/>
      <c r="F123" s="17">
        <v>80000</v>
      </c>
      <c r="G123" s="14"/>
      <c r="H123" s="18"/>
      <c r="I123" s="14"/>
      <c r="J123" s="18"/>
      <c r="K123" s="14"/>
      <c r="L123" s="14"/>
      <c r="M123" s="14"/>
      <c r="N123" s="15"/>
      <c r="O123" s="16">
        <f>SUM(C123:N123)</f>
        <v>80000</v>
      </c>
    </row>
    <row r="124" spans="1:15" ht="15.75" thickBot="1">
      <c r="A124" s="7" t="s">
        <v>23</v>
      </c>
      <c r="B124" s="8">
        <f>SUM(B120-B122)</f>
        <v>-80000</v>
      </c>
      <c r="C124" s="8">
        <f t="shared" ref="C124:N124" si="45">SUM(C120-C122)</f>
        <v>0</v>
      </c>
      <c r="D124" s="8">
        <f t="shared" si="45"/>
        <v>0</v>
      </c>
      <c r="E124" s="8">
        <f t="shared" si="45"/>
        <v>0</v>
      </c>
      <c r="F124" s="8">
        <f t="shared" si="45"/>
        <v>-80000</v>
      </c>
      <c r="G124" s="8">
        <f t="shared" si="45"/>
        <v>0</v>
      </c>
      <c r="H124" s="8">
        <f t="shared" si="45"/>
        <v>0</v>
      </c>
      <c r="I124" s="8">
        <f t="shared" si="45"/>
        <v>0</v>
      </c>
      <c r="J124" s="8">
        <f t="shared" si="45"/>
        <v>0</v>
      </c>
      <c r="K124" s="8">
        <f t="shared" si="45"/>
        <v>0</v>
      </c>
      <c r="L124" s="8">
        <f t="shared" si="45"/>
        <v>0</v>
      </c>
      <c r="M124" s="8">
        <f t="shared" si="45"/>
        <v>0</v>
      </c>
      <c r="N124" s="8">
        <f t="shared" si="45"/>
        <v>0</v>
      </c>
      <c r="O124" s="9">
        <f>SUM(C124:N124)</f>
        <v>-80000</v>
      </c>
    </row>
    <row r="125" spans="1:15" ht="15.75" thickBot="1">
      <c r="A125" s="316" t="s">
        <v>3</v>
      </c>
      <c r="B125" s="317" t="s">
        <v>4</v>
      </c>
      <c r="C125" s="317" t="s">
        <v>5</v>
      </c>
      <c r="D125" s="317" t="s">
        <v>6</v>
      </c>
      <c r="E125" s="317" t="s">
        <v>7</v>
      </c>
      <c r="F125" s="317" t="s">
        <v>8</v>
      </c>
      <c r="G125" s="317" t="s">
        <v>9</v>
      </c>
      <c r="H125" s="317" t="s">
        <v>10</v>
      </c>
      <c r="I125" s="317" t="s">
        <v>11</v>
      </c>
      <c r="J125" s="317" t="s">
        <v>12</v>
      </c>
      <c r="K125" s="317" t="s">
        <v>13</v>
      </c>
      <c r="L125" s="317" t="s">
        <v>14</v>
      </c>
      <c r="M125" s="317" t="s">
        <v>15</v>
      </c>
      <c r="N125" s="317" t="s">
        <v>16</v>
      </c>
      <c r="O125" s="318" t="s">
        <v>262</v>
      </c>
    </row>
    <row r="126" spans="1:15" ht="15.75" thickBot="1">
      <c r="A126" s="362" t="s">
        <v>17</v>
      </c>
      <c r="B126" s="363"/>
      <c r="C126" s="363"/>
      <c r="D126" s="363"/>
      <c r="E126" s="364"/>
      <c r="F126" s="364"/>
      <c r="G126" s="364"/>
      <c r="H126" s="364"/>
      <c r="I126" s="364"/>
      <c r="J126" s="364"/>
      <c r="K126" s="364"/>
      <c r="L126" s="364"/>
      <c r="M126" s="364"/>
      <c r="N126" s="364"/>
      <c r="O126" s="24"/>
    </row>
    <row r="127" spans="1:15">
      <c r="A127" s="365" t="s">
        <v>223</v>
      </c>
      <c r="B127" s="366"/>
      <c r="C127" s="366"/>
      <c r="D127" s="366"/>
      <c r="E127" s="366"/>
      <c r="F127" s="366"/>
      <c r="G127" s="366"/>
      <c r="H127" s="366"/>
      <c r="I127" s="366"/>
      <c r="J127" s="366"/>
      <c r="K127" s="366"/>
      <c r="L127" s="366"/>
      <c r="M127" s="366"/>
      <c r="N127" s="366"/>
      <c r="O127" s="367"/>
    </row>
    <row r="128" spans="1:15" ht="15.75" thickBot="1">
      <c r="A128" s="359" t="s">
        <v>19</v>
      </c>
      <c r="B128" s="360"/>
      <c r="C128" s="360"/>
      <c r="D128" s="360"/>
      <c r="E128" s="360"/>
      <c r="F128" s="360"/>
      <c r="G128" s="360"/>
      <c r="H128" s="360"/>
      <c r="I128" s="360"/>
      <c r="J128" s="360"/>
      <c r="K128" s="360"/>
      <c r="L128" s="360"/>
      <c r="M128" s="360"/>
      <c r="N128" s="360"/>
      <c r="O128" s="361"/>
    </row>
    <row r="129" spans="1:16">
      <c r="A129" s="25" t="s">
        <v>20</v>
      </c>
      <c r="B129" s="26">
        <f>SUM(B130)</f>
        <v>0</v>
      </c>
      <c r="C129" s="26">
        <f t="shared" ref="C129:N129" si="46">SUM(C130)</f>
        <v>0</v>
      </c>
      <c r="D129" s="26">
        <f t="shared" si="46"/>
        <v>0</v>
      </c>
      <c r="E129" s="26">
        <f t="shared" si="46"/>
        <v>0</v>
      </c>
      <c r="F129" s="26">
        <f t="shared" si="46"/>
        <v>0</v>
      </c>
      <c r="G129" s="26">
        <f t="shared" si="46"/>
        <v>0</v>
      </c>
      <c r="H129" s="26">
        <f t="shared" si="46"/>
        <v>0</v>
      </c>
      <c r="I129" s="26">
        <f t="shared" si="46"/>
        <v>0</v>
      </c>
      <c r="J129" s="26">
        <f t="shared" si="46"/>
        <v>0</v>
      </c>
      <c r="K129" s="26">
        <f t="shared" si="46"/>
        <v>0</v>
      </c>
      <c r="L129" s="26">
        <f t="shared" si="46"/>
        <v>0</v>
      </c>
      <c r="M129" s="26">
        <f t="shared" si="46"/>
        <v>0</v>
      </c>
      <c r="N129" s="26">
        <f t="shared" si="46"/>
        <v>0</v>
      </c>
      <c r="O129" s="22">
        <f>SUM(C129:N129)</f>
        <v>0</v>
      </c>
    </row>
    <row r="130" spans="1:16">
      <c r="A130" s="27"/>
      <c r="B130" s="14"/>
      <c r="C130" s="14"/>
      <c r="D130" s="14"/>
      <c r="E130" s="17"/>
      <c r="F130" s="17"/>
      <c r="G130" s="14"/>
      <c r="H130" s="18"/>
      <c r="I130" s="14"/>
      <c r="J130" s="18"/>
      <c r="K130" s="14"/>
      <c r="L130" s="14"/>
      <c r="M130" s="14"/>
      <c r="N130" s="19"/>
      <c r="O130" s="16">
        <f>SUM(C130:N130)</f>
        <v>0</v>
      </c>
    </row>
    <row r="131" spans="1:16">
      <c r="A131" s="10" t="s">
        <v>21</v>
      </c>
      <c r="B131" s="11">
        <f>SUM(B132)</f>
        <v>300000</v>
      </c>
      <c r="C131" s="11">
        <f t="shared" ref="C131:N131" si="47">SUM(C132)</f>
        <v>0</v>
      </c>
      <c r="D131" s="11">
        <f t="shared" si="47"/>
        <v>300000</v>
      </c>
      <c r="E131" s="11">
        <f t="shared" si="47"/>
        <v>0</v>
      </c>
      <c r="F131" s="11">
        <f t="shared" si="47"/>
        <v>0</v>
      </c>
      <c r="G131" s="11">
        <f t="shared" si="47"/>
        <v>0</v>
      </c>
      <c r="H131" s="11">
        <f t="shared" si="47"/>
        <v>0</v>
      </c>
      <c r="I131" s="11">
        <f t="shared" si="47"/>
        <v>0</v>
      </c>
      <c r="J131" s="11">
        <f t="shared" si="47"/>
        <v>0</v>
      </c>
      <c r="K131" s="11">
        <f t="shared" si="47"/>
        <v>0</v>
      </c>
      <c r="L131" s="11">
        <f t="shared" si="47"/>
        <v>0</v>
      </c>
      <c r="M131" s="11">
        <f t="shared" si="47"/>
        <v>0</v>
      </c>
      <c r="N131" s="11">
        <f t="shared" si="47"/>
        <v>0</v>
      </c>
      <c r="O131" s="12">
        <f>SUM(C131:N131)</f>
        <v>300000</v>
      </c>
    </row>
    <row r="132" spans="1:16">
      <c r="A132" s="13" t="s">
        <v>22</v>
      </c>
      <c r="B132" s="14">
        <v>300000</v>
      </c>
      <c r="C132" s="14"/>
      <c r="D132" s="14">
        <v>300000</v>
      </c>
      <c r="E132" s="17"/>
      <c r="F132" s="17"/>
      <c r="G132" s="14"/>
      <c r="H132" s="172"/>
      <c r="I132" s="14"/>
      <c r="J132" s="18"/>
      <c r="K132" s="14"/>
      <c r="L132" s="14"/>
      <c r="M132" s="14"/>
      <c r="N132" s="15"/>
      <c r="O132" s="16">
        <f>SUM(C132:N132)</f>
        <v>300000</v>
      </c>
    </row>
    <row r="133" spans="1:16" ht="15.75" thickBot="1">
      <c r="A133" s="7" t="s">
        <v>23</v>
      </c>
      <c r="B133" s="8">
        <f>SUM(B129-B131)</f>
        <v>-300000</v>
      </c>
      <c r="C133" s="8">
        <f t="shared" ref="C133:N133" si="48">SUM(C129-C131)</f>
        <v>0</v>
      </c>
      <c r="D133" s="8">
        <f t="shared" si="48"/>
        <v>-300000</v>
      </c>
      <c r="E133" s="8">
        <f t="shared" si="48"/>
        <v>0</v>
      </c>
      <c r="F133" s="8">
        <f t="shared" si="48"/>
        <v>0</v>
      </c>
      <c r="G133" s="8">
        <f t="shared" si="48"/>
        <v>0</v>
      </c>
      <c r="H133" s="8">
        <f t="shared" si="48"/>
        <v>0</v>
      </c>
      <c r="I133" s="8">
        <f t="shared" si="48"/>
        <v>0</v>
      </c>
      <c r="J133" s="8">
        <f t="shared" si="48"/>
        <v>0</v>
      </c>
      <c r="K133" s="8">
        <f t="shared" si="48"/>
        <v>0</v>
      </c>
      <c r="L133" s="8">
        <f t="shared" si="48"/>
        <v>0</v>
      </c>
      <c r="M133" s="8">
        <f t="shared" si="48"/>
        <v>0</v>
      </c>
      <c r="N133" s="8">
        <f t="shared" si="48"/>
        <v>0</v>
      </c>
      <c r="O133" s="9">
        <f>SUM(C133:N133)</f>
        <v>-300000</v>
      </c>
    </row>
    <row r="134" spans="1:16" ht="15.75" thickBot="1">
      <c r="A134" s="20" t="s">
        <v>3</v>
      </c>
      <c r="B134" s="21" t="s">
        <v>4</v>
      </c>
      <c r="C134" s="21" t="s">
        <v>5</v>
      </c>
      <c r="D134" s="21" t="s">
        <v>6</v>
      </c>
      <c r="E134" s="21" t="s">
        <v>7</v>
      </c>
      <c r="F134" s="21" t="s">
        <v>8</v>
      </c>
      <c r="G134" s="21" t="s">
        <v>9</v>
      </c>
      <c r="H134" s="21" t="s">
        <v>10</v>
      </c>
      <c r="I134" s="21" t="s">
        <v>11</v>
      </c>
      <c r="J134" s="21" t="s">
        <v>12</v>
      </c>
      <c r="K134" s="21" t="s">
        <v>13</v>
      </c>
      <c r="L134" s="21" t="s">
        <v>14</v>
      </c>
      <c r="M134" s="21" t="s">
        <v>15</v>
      </c>
      <c r="N134" s="21" t="s">
        <v>16</v>
      </c>
      <c r="O134" s="23" t="s">
        <v>262</v>
      </c>
    </row>
    <row r="135" spans="1:16" ht="15.75" thickBot="1">
      <c r="A135" s="362" t="s">
        <v>17</v>
      </c>
      <c r="B135" s="363"/>
      <c r="C135" s="363"/>
      <c r="D135" s="363"/>
      <c r="E135" s="364"/>
      <c r="F135" s="364"/>
      <c r="G135" s="364"/>
      <c r="H135" s="364"/>
      <c r="I135" s="364"/>
      <c r="J135" s="364"/>
      <c r="K135" s="364"/>
      <c r="L135" s="364"/>
      <c r="M135" s="364"/>
      <c r="N135" s="364"/>
      <c r="O135" s="24"/>
      <c r="P135" t="s">
        <v>225</v>
      </c>
    </row>
    <row r="136" spans="1:16">
      <c r="A136" s="365" t="s">
        <v>275</v>
      </c>
      <c r="B136" s="366"/>
      <c r="C136" s="366"/>
      <c r="D136" s="366"/>
      <c r="E136" s="366"/>
      <c r="F136" s="366"/>
      <c r="G136" s="366"/>
      <c r="H136" s="366"/>
      <c r="I136" s="366"/>
      <c r="J136" s="366"/>
      <c r="K136" s="366"/>
      <c r="L136" s="366"/>
      <c r="M136" s="366"/>
      <c r="N136" s="366"/>
      <c r="O136" s="367"/>
    </row>
    <row r="137" spans="1:16" s="4" customFormat="1" ht="15.75" thickBot="1">
      <c r="A137" s="359" t="s">
        <v>276</v>
      </c>
      <c r="B137" s="360"/>
      <c r="C137" s="360"/>
      <c r="D137" s="360"/>
      <c r="E137" s="360"/>
      <c r="F137" s="360"/>
      <c r="G137" s="360"/>
      <c r="H137" s="360"/>
      <c r="I137" s="360"/>
      <c r="J137" s="360"/>
      <c r="K137" s="360"/>
      <c r="L137" s="360"/>
      <c r="M137" s="360"/>
      <c r="N137" s="360"/>
      <c r="O137" s="361"/>
    </row>
    <row r="138" spans="1:16">
      <c r="A138" s="25" t="s">
        <v>20</v>
      </c>
      <c r="B138" s="26">
        <f>SUM(B139)</f>
        <v>0</v>
      </c>
      <c r="C138" s="26">
        <f t="shared" ref="C138:N138" si="49">SUM(C139)</f>
        <v>0</v>
      </c>
      <c r="D138" s="26">
        <f t="shared" si="49"/>
        <v>0</v>
      </c>
      <c r="E138" s="26">
        <f t="shared" si="49"/>
        <v>0</v>
      </c>
      <c r="F138" s="26">
        <f t="shared" si="49"/>
        <v>0</v>
      </c>
      <c r="G138" s="26">
        <f t="shared" si="49"/>
        <v>0</v>
      </c>
      <c r="H138" s="26">
        <f t="shared" si="49"/>
        <v>0</v>
      </c>
      <c r="I138" s="26">
        <f t="shared" si="49"/>
        <v>0</v>
      </c>
      <c r="J138" s="26">
        <f t="shared" si="49"/>
        <v>0</v>
      </c>
      <c r="K138" s="26">
        <f t="shared" si="49"/>
        <v>0</v>
      </c>
      <c r="L138" s="26">
        <f t="shared" si="49"/>
        <v>0</v>
      </c>
      <c r="M138" s="26">
        <f t="shared" si="49"/>
        <v>0</v>
      </c>
      <c r="N138" s="26">
        <f t="shared" si="49"/>
        <v>0</v>
      </c>
      <c r="O138" s="22">
        <f>SUM(C138:N138)</f>
        <v>0</v>
      </c>
    </row>
    <row r="139" spans="1:16">
      <c r="A139" s="27"/>
      <c r="B139" s="14"/>
      <c r="C139" s="14"/>
      <c r="D139" s="14"/>
      <c r="E139" s="17"/>
      <c r="F139" s="17"/>
      <c r="G139" s="14"/>
      <c r="H139" s="18"/>
      <c r="I139" s="14"/>
      <c r="J139" s="18"/>
      <c r="K139" s="14"/>
      <c r="L139" s="14"/>
      <c r="M139" s="14"/>
      <c r="N139" s="19"/>
      <c r="O139" s="16">
        <f>SUM(C139:N139)</f>
        <v>0</v>
      </c>
    </row>
    <row r="140" spans="1:16">
      <c r="A140" s="10" t="s">
        <v>21</v>
      </c>
      <c r="B140" s="11">
        <f>SUM(B141)</f>
        <v>12300</v>
      </c>
      <c r="C140" s="11">
        <f t="shared" ref="C140:N140" si="50">SUM(C141)</f>
        <v>0</v>
      </c>
      <c r="D140" s="11">
        <f t="shared" si="50"/>
        <v>0</v>
      </c>
      <c r="E140" s="11">
        <f t="shared" si="50"/>
        <v>0</v>
      </c>
      <c r="F140" s="11">
        <f t="shared" si="50"/>
        <v>0</v>
      </c>
      <c r="G140" s="11">
        <f t="shared" si="50"/>
        <v>0</v>
      </c>
      <c r="H140" s="11">
        <f t="shared" si="50"/>
        <v>12300</v>
      </c>
      <c r="I140" s="11">
        <f t="shared" si="50"/>
        <v>0</v>
      </c>
      <c r="J140" s="11">
        <f t="shared" si="50"/>
        <v>0</v>
      </c>
      <c r="K140" s="11">
        <f t="shared" si="50"/>
        <v>0</v>
      </c>
      <c r="L140" s="11">
        <f t="shared" si="50"/>
        <v>0</v>
      </c>
      <c r="M140" s="11">
        <f t="shared" si="50"/>
        <v>0</v>
      </c>
      <c r="N140" s="11">
        <f t="shared" si="50"/>
        <v>0</v>
      </c>
      <c r="O140" s="12">
        <f>SUM(C140:N140)</f>
        <v>12300</v>
      </c>
    </row>
    <row r="141" spans="1:16" s="4" customFormat="1">
      <c r="A141" s="13" t="s">
        <v>22</v>
      </c>
      <c r="B141" s="14">
        <v>12300</v>
      </c>
      <c r="C141" s="14"/>
      <c r="D141" s="14"/>
      <c r="E141" s="17"/>
      <c r="F141" s="17"/>
      <c r="G141" s="14"/>
      <c r="H141" s="324">
        <v>12300</v>
      </c>
      <c r="I141" s="14"/>
      <c r="J141" s="18"/>
      <c r="K141" s="14"/>
      <c r="L141" s="14"/>
      <c r="M141" s="14"/>
      <c r="N141" s="15"/>
      <c r="O141" s="16">
        <f>SUM(C141:N141)</f>
        <v>12300</v>
      </c>
    </row>
    <row r="142" spans="1:16" ht="15.75" thickBot="1">
      <c r="A142" s="7" t="s">
        <v>23</v>
      </c>
      <c r="B142" s="8">
        <f>SUM(B138-B140)</f>
        <v>-12300</v>
      </c>
      <c r="C142" s="8">
        <f t="shared" ref="C142:N142" si="51">SUM(C138-C140)</f>
        <v>0</v>
      </c>
      <c r="D142" s="8">
        <f t="shared" si="51"/>
        <v>0</v>
      </c>
      <c r="E142" s="8">
        <f t="shared" si="51"/>
        <v>0</v>
      </c>
      <c r="F142" s="8">
        <f t="shared" si="51"/>
        <v>0</v>
      </c>
      <c r="G142" s="8">
        <f t="shared" si="51"/>
        <v>0</v>
      </c>
      <c r="H142" s="8">
        <f t="shared" si="51"/>
        <v>-12300</v>
      </c>
      <c r="I142" s="8">
        <f t="shared" si="51"/>
        <v>0</v>
      </c>
      <c r="J142" s="8">
        <f t="shared" si="51"/>
        <v>0</v>
      </c>
      <c r="K142" s="8">
        <f t="shared" si="51"/>
        <v>0</v>
      </c>
      <c r="L142" s="8">
        <f t="shared" si="51"/>
        <v>0</v>
      </c>
      <c r="M142" s="8">
        <f t="shared" si="51"/>
        <v>0</v>
      </c>
      <c r="N142" s="8">
        <f t="shared" si="51"/>
        <v>0</v>
      </c>
      <c r="O142" s="9">
        <f>SUM(C142:N142)</f>
        <v>-12300</v>
      </c>
    </row>
    <row r="143" spans="1:16" ht="15.75" thickBot="1">
      <c r="A143" s="20" t="s">
        <v>3</v>
      </c>
      <c r="B143" s="21" t="s">
        <v>4</v>
      </c>
      <c r="C143" s="21" t="s">
        <v>5</v>
      </c>
      <c r="D143" s="21" t="s">
        <v>6</v>
      </c>
      <c r="E143" s="21" t="s">
        <v>7</v>
      </c>
      <c r="F143" s="21" t="s">
        <v>8</v>
      </c>
      <c r="G143" s="21" t="s">
        <v>9</v>
      </c>
      <c r="H143" s="21" t="s">
        <v>10</v>
      </c>
      <c r="I143" s="21" t="s">
        <v>11</v>
      </c>
      <c r="J143" s="21" t="s">
        <v>12</v>
      </c>
      <c r="K143" s="21" t="s">
        <v>13</v>
      </c>
      <c r="L143" s="21" t="s">
        <v>14</v>
      </c>
      <c r="M143" s="21" t="s">
        <v>15</v>
      </c>
      <c r="N143" s="21" t="s">
        <v>16</v>
      </c>
      <c r="O143" s="23" t="s">
        <v>262</v>
      </c>
    </row>
    <row r="144" spans="1:16" ht="15.75" thickBot="1">
      <c r="A144" s="362" t="s">
        <v>17</v>
      </c>
      <c r="B144" s="363"/>
      <c r="C144" s="363"/>
      <c r="D144" s="363"/>
      <c r="E144" s="364"/>
      <c r="F144" s="364"/>
      <c r="G144" s="364"/>
      <c r="H144" s="364"/>
      <c r="I144" s="364"/>
      <c r="J144" s="364"/>
      <c r="K144" s="364"/>
      <c r="L144" s="364"/>
      <c r="M144" s="364"/>
      <c r="N144" s="364"/>
      <c r="O144" s="24"/>
    </row>
    <row r="145" spans="1:15" ht="24.75" customHeight="1">
      <c r="A145" s="365" t="s">
        <v>224</v>
      </c>
      <c r="B145" s="366"/>
      <c r="C145" s="366"/>
      <c r="D145" s="366"/>
      <c r="E145" s="366"/>
      <c r="F145" s="366"/>
      <c r="G145" s="366"/>
      <c r="H145" s="366"/>
      <c r="I145" s="366"/>
      <c r="J145" s="366"/>
      <c r="K145" s="366"/>
      <c r="L145" s="366"/>
      <c r="M145" s="366"/>
      <c r="N145" s="366"/>
      <c r="O145" s="367"/>
    </row>
    <row r="146" spans="1:15" ht="15.75" thickBot="1">
      <c r="A146" s="359" t="s">
        <v>19</v>
      </c>
      <c r="B146" s="360"/>
      <c r="C146" s="360"/>
      <c r="D146" s="360"/>
      <c r="E146" s="360"/>
      <c r="F146" s="360"/>
      <c r="G146" s="360"/>
      <c r="H146" s="360"/>
      <c r="I146" s="360"/>
      <c r="J146" s="360"/>
      <c r="K146" s="360"/>
      <c r="L146" s="360"/>
      <c r="M146" s="360"/>
      <c r="N146" s="360"/>
      <c r="O146" s="394"/>
    </row>
    <row r="147" spans="1:15">
      <c r="A147" s="34" t="s">
        <v>43</v>
      </c>
      <c r="B147" s="26">
        <f>SUM(B148:B149)</f>
        <v>1000000</v>
      </c>
      <c r="C147" s="26">
        <f t="shared" ref="C147:N147" si="52">SUM(C148:C149)</f>
        <v>0</v>
      </c>
      <c r="D147" s="26">
        <f t="shared" si="52"/>
        <v>0</v>
      </c>
      <c r="E147" s="26">
        <f t="shared" si="52"/>
        <v>0</v>
      </c>
      <c r="F147" s="26">
        <f t="shared" si="52"/>
        <v>0</v>
      </c>
      <c r="G147" s="26">
        <f t="shared" si="52"/>
        <v>0</v>
      </c>
      <c r="H147" s="26">
        <f t="shared" si="52"/>
        <v>0</v>
      </c>
      <c r="I147" s="26">
        <f>SUM(I148:I149)</f>
        <v>0</v>
      </c>
      <c r="J147" s="26">
        <f t="shared" si="52"/>
        <v>707500</v>
      </c>
      <c r="K147" s="26">
        <f t="shared" si="52"/>
        <v>0</v>
      </c>
      <c r="L147" s="26">
        <f t="shared" si="52"/>
        <v>0</v>
      </c>
      <c r="M147" s="26">
        <f t="shared" si="52"/>
        <v>0</v>
      </c>
      <c r="N147" s="26">
        <f t="shared" si="52"/>
        <v>292500</v>
      </c>
      <c r="O147" s="22">
        <f>SUM(C147:N147)</f>
        <v>1000000</v>
      </c>
    </row>
    <row r="148" spans="1:15">
      <c r="A148" s="34" t="s">
        <v>270</v>
      </c>
      <c r="B148" s="14"/>
      <c r="C148" s="14"/>
      <c r="D148" s="14"/>
      <c r="E148" s="17"/>
      <c r="F148" s="17"/>
      <c r="G148" s="14"/>
      <c r="H148" s="18"/>
      <c r="I148" s="14"/>
      <c r="J148" s="18"/>
      <c r="K148" s="14"/>
      <c r="L148" s="14"/>
      <c r="M148" s="14"/>
      <c r="N148" s="19">
        <v>0</v>
      </c>
      <c r="O148" s="12">
        <f t="shared" ref="O148:O154" si="53">SUM(C148:N148)</f>
        <v>0</v>
      </c>
    </row>
    <row r="149" spans="1:15">
      <c r="A149" s="34" t="s">
        <v>266</v>
      </c>
      <c r="B149" s="11">
        <v>1000000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707500</v>
      </c>
      <c r="K149" s="11">
        <v>0</v>
      </c>
      <c r="L149" s="11">
        <v>0</v>
      </c>
      <c r="M149" s="11">
        <v>0</v>
      </c>
      <c r="N149" s="11">
        <v>292500</v>
      </c>
      <c r="O149" s="12">
        <f t="shared" si="53"/>
        <v>1000000</v>
      </c>
    </row>
    <row r="150" spans="1:15">
      <c r="A150" s="34" t="s">
        <v>44</v>
      </c>
      <c r="B150" s="14">
        <f>SUM(B151:B152)</f>
        <v>2220523</v>
      </c>
      <c r="C150" s="14">
        <f t="shared" ref="C150:N150" si="54">SUM(C151:C152)</f>
        <v>0</v>
      </c>
      <c r="D150" s="14">
        <f t="shared" si="54"/>
        <v>0</v>
      </c>
      <c r="E150" s="14">
        <f t="shared" si="54"/>
        <v>0</v>
      </c>
      <c r="F150" s="14">
        <f t="shared" si="54"/>
        <v>0</v>
      </c>
      <c r="G150" s="14">
        <f t="shared" si="54"/>
        <v>0</v>
      </c>
      <c r="H150" s="14">
        <f t="shared" si="54"/>
        <v>0</v>
      </c>
      <c r="I150" s="14">
        <f>SUM(I151:I152)</f>
        <v>1555044</v>
      </c>
      <c r="J150" s="14">
        <f t="shared" si="54"/>
        <v>0</v>
      </c>
      <c r="K150" s="14">
        <f t="shared" si="54"/>
        <v>0</v>
      </c>
      <c r="L150" s="14">
        <f t="shared" si="54"/>
        <v>0</v>
      </c>
      <c r="M150" s="14">
        <f t="shared" si="54"/>
        <v>665480</v>
      </c>
      <c r="N150" s="14">
        <f t="shared" si="54"/>
        <v>0</v>
      </c>
      <c r="O150" s="12">
        <f t="shared" si="53"/>
        <v>2220524</v>
      </c>
    </row>
    <row r="151" spans="1:15">
      <c r="A151" s="42" t="s">
        <v>41</v>
      </c>
      <c r="B151" s="312"/>
      <c r="C151" s="312"/>
      <c r="D151" s="312"/>
      <c r="E151" s="313"/>
      <c r="F151" s="313"/>
      <c r="G151" s="312"/>
      <c r="H151" s="321"/>
      <c r="I151" s="312"/>
      <c r="J151" s="321"/>
      <c r="K151" s="312"/>
      <c r="L151" s="312"/>
      <c r="M151" s="312"/>
      <c r="N151" s="315"/>
      <c r="O151" s="12">
        <f t="shared" si="53"/>
        <v>0</v>
      </c>
    </row>
    <row r="152" spans="1:15">
      <c r="A152" s="42" t="s">
        <v>42</v>
      </c>
      <c r="B152" s="312">
        <v>2220523</v>
      </c>
      <c r="C152" s="312"/>
      <c r="D152" s="312"/>
      <c r="E152" s="313"/>
      <c r="F152" s="313"/>
      <c r="G152" s="312"/>
      <c r="H152" s="321"/>
      <c r="I152" s="312">
        <v>1555044</v>
      </c>
      <c r="J152" s="321"/>
      <c r="K152" s="312"/>
      <c r="L152" s="312"/>
      <c r="M152" s="312">
        <v>665480</v>
      </c>
      <c r="N152" s="315"/>
      <c r="O152" s="12">
        <f t="shared" si="53"/>
        <v>2220524</v>
      </c>
    </row>
    <row r="153" spans="1:15" ht="15.75" thickBot="1">
      <c r="A153" s="46" t="s">
        <v>268</v>
      </c>
      <c r="B153" s="312">
        <f>SUM(B149-B152)</f>
        <v>-1220523</v>
      </c>
      <c r="C153" s="312">
        <f t="shared" ref="C153:N153" si="55">SUM(C149-C152)</f>
        <v>0</v>
      </c>
      <c r="D153" s="312">
        <f t="shared" si="55"/>
        <v>0</v>
      </c>
      <c r="E153" s="312">
        <f t="shared" si="55"/>
        <v>0</v>
      </c>
      <c r="F153" s="312">
        <f t="shared" si="55"/>
        <v>0</v>
      </c>
      <c r="G153" s="312">
        <f t="shared" si="55"/>
        <v>0</v>
      </c>
      <c r="H153" s="312">
        <f t="shared" si="55"/>
        <v>0</v>
      </c>
      <c r="I153" s="312">
        <f t="shared" si="55"/>
        <v>-1555044</v>
      </c>
      <c r="J153" s="312">
        <f t="shared" si="55"/>
        <v>707500</v>
      </c>
      <c r="K153" s="312">
        <f t="shared" si="55"/>
        <v>0</v>
      </c>
      <c r="L153" s="312">
        <f t="shared" si="55"/>
        <v>0</v>
      </c>
      <c r="M153" s="312">
        <f t="shared" si="55"/>
        <v>-665480</v>
      </c>
      <c r="N153" s="312">
        <f t="shared" si="55"/>
        <v>292500</v>
      </c>
      <c r="O153" s="12">
        <f t="shared" si="53"/>
        <v>-1220524</v>
      </c>
    </row>
    <row r="154" spans="1:15" ht="15.75" thickBot="1">
      <c r="A154" s="46" t="s">
        <v>273</v>
      </c>
      <c r="B154" s="8">
        <f>SUM(B148-B151)</f>
        <v>0</v>
      </c>
      <c r="C154" s="8">
        <f t="shared" ref="C154:N154" si="56">SUM(C148-C151)</f>
        <v>0</v>
      </c>
      <c r="D154" s="8">
        <f t="shared" si="56"/>
        <v>0</v>
      </c>
      <c r="E154" s="8">
        <f t="shared" si="56"/>
        <v>0</v>
      </c>
      <c r="F154" s="8">
        <f t="shared" si="56"/>
        <v>0</v>
      </c>
      <c r="G154" s="8">
        <f t="shared" si="56"/>
        <v>0</v>
      </c>
      <c r="H154" s="8">
        <f t="shared" si="56"/>
        <v>0</v>
      </c>
      <c r="I154" s="8">
        <f t="shared" si="56"/>
        <v>0</v>
      </c>
      <c r="J154" s="8">
        <f t="shared" si="56"/>
        <v>0</v>
      </c>
      <c r="K154" s="8">
        <f t="shared" si="56"/>
        <v>0</v>
      </c>
      <c r="L154" s="8">
        <f t="shared" si="56"/>
        <v>0</v>
      </c>
      <c r="M154" s="8">
        <f t="shared" si="56"/>
        <v>0</v>
      </c>
      <c r="N154" s="8">
        <f t="shared" si="56"/>
        <v>0</v>
      </c>
      <c r="O154" s="9">
        <f t="shared" si="53"/>
        <v>0</v>
      </c>
    </row>
    <row r="155" spans="1:15">
      <c r="A155" s="305"/>
      <c r="B155" s="306"/>
      <c r="C155" s="306"/>
      <c r="D155" s="306"/>
      <c r="E155" s="306"/>
      <c r="F155" s="306"/>
      <c r="G155" s="306"/>
      <c r="H155" s="306"/>
      <c r="I155" s="306"/>
      <c r="J155" s="306"/>
      <c r="K155" s="306"/>
      <c r="L155" s="306"/>
      <c r="M155" s="306"/>
      <c r="N155" s="306"/>
      <c r="O155" s="306"/>
    </row>
    <row r="156" spans="1:15">
      <c r="A156" s="310"/>
      <c r="B156" s="308"/>
      <c r="C156" s="308"/>
      <c r="D156" s="308"/>
      <c r="E156" s="308"/>
      <c r="F156" s="308"/>
      <c r="G156" s="308"/>
      <c r="H156" s="309"/>
      <c r="I156" s="308"/>
      <c r="J156" s="309"/>
      <c r="K156" s="308"/>
      <c r="L156" s="308"/>
      <c r="M156" s="308"/>
      <c r="N156" s="308"/>
      <c r="O156" s="308"/>
    </row>
    <row r="157" spans="1:15">
      <c r="A157" s="305"/>
      <c r="B157" s="306"/>
      <c r="C157" s="306"/>
      <c r="D157" s="306"/>
      <c r="E157" s="306"/>
      <c r="F157" s="306"/>
      <c r="G157" s="306"/>
      <c r="H157" s="306"/>
      <c r="I157" s="306"/>
      <c r="J157" s="306"/>
      <c r="K157" s="306"/>
      <c r="L157" s="306"/>
      <c r="M157" s="306"/>
      <c r="N157" s="306"/>
      <c r="O157" s="306"/>
    </row>
    <row r="158" spans="1:15">
      <c r="A158" s="307"/>
      <c r="B158" s="308"/>
      <c r="C158" s="308"/>
      <c r="D158" s="308"/>
      <c r="E158" s="308"/>
      <c r="F158" s="308"/>
      <c r="G158" s="308"/>
      <c r="H158" s="309"/>
      <c r="I158" s="308"/>
      <c r="J158" s="309"/>
      <c r="K158" s="308"/>
      <c r="L158" s="308"/>
      <c r="M158" s="308"/>
      <c r="N158" s="308"/>
      <c r="O158" s="308"/>
    </row>
    <row r="159" spans="1:15">
      <c r="A159" s="305"/>
      <c r="B159" s="306"/>
      <c r="C159" s="306"/>
      <c r="D159" s="306"/>
      <c r="E159" s="306"/>
      <c r="F159" s="306"/>
      <c r="G159" s="306"/>
      <c r="H159" s="306"/>
      <c r="I159" s="306"/>
      <c r="J159" s="306"/>
      <c r="K159" s="306"/>
      <c r="L159" s="306"/>
      <c r="M159" s="306"/>
      <c r="N159" s="306"/>
      <c r="O159" s="306"/>
    </row>
    <row r="160" spans="1:15">
      <c r="A160" s="301"/>
      <c r="B160" s="301"/>
      <c r="C160" s="301"/>
      <c r="D160" s="301"/>
      <c r="E160" s="301"/>
      <c r="F160" s="301"/>
      <c r="G160" s="301"/>
      <c r="H160" s="301"/>
      <c r="I160" s="301"/>
      <c r="J160" s="301"/>
      <c r="K160" s="301"/>
      <c r="L160" s="301"/>
      <c r="M160" s="301"/>
      <c r="N160" s="301"/>
      <c r="O160" s="301"/>
    </row>
    <row r="161" spans="1:15">
      <c r="A161" s="372"/>
      <c r="B161" s="372"/>
      <c r="C161" s="372"/>
      <c r="D161" s="372"/>
      <c r="E161" s="373"/>
      <c r="F161" s="373"/>
      <c r="G161" s="373"/>
      <c r="H161" s="373"/>
      <c r="I161" s="373"/>
      <c r="J161" s="373"/>
      <c r="K161" s="373"/>
      <c r="L161" s="373"/>
      <c r="M161" s="373"/>
      <c r="N161" s="373"/>
      <c r="O161" s="302"/>
    </row>
    <row r="162" spans="1:15" ht="24.95" customHeight="1">
      <c r="A162" s="374"/>
      <c r="B162" s="374"/>
      <c r="C162" s="374"/>
      <c r="D162" s="374"/>
      <c r="E162" s="374"/>
      <c r="F162" s="374"/>
      <c r="G162" s="374"/>
      <c r="H162" s="374"/>
      <c r="I162" s="374"/>
      <c r="J162" s="374"/>
      <c r="K162" s="374"/>
      <c r="L162" s="374"/>
      <c r="M162" s="374"/>
      <c r="N162" s="374"/>
      <c r="O162" s="374"/>
    </row>
    <row r="163" spans="1:15">
      <c r="A163" s="375"/>
      <c r="B163" s="375"/>
      <c r="C163" s="375"/>
      <c r="D163" s="375"/>
      <c r="E163" s="375"/>
      <c r="F163" s="375"/>
      <c r="G163" s="375"/>
      <c r="H163" s="375"/>
      <c r="I163" s="375"/>
      <c r="J163" s="375"/>
      <c r="K163" s="375"/>
      <c r="L163" s="375"/>
      <c r="M163" s="375"/>
      <c r="N163" s="375"/>
      <c r="O163" s="375"/>
    </row>
    <row r="164" spans="1:15" ht="24.95" customHeight="1">
      <c r="A164" s="305"/>
      <c r="B164" s="306"/>
      <c r="C164" s="306"/>
      <c r="D164" s="306"/>
      <c r="E164" s="306"/>
      <c r="F164" s="306"/>
      <c r="G164" s="306"/>
      <c r="H164" s="306"/>
      <c r="I164" s="306"/>
      <c r="J164" s="306"/>
      <c r="K164" s="306"/>
      <c r="L164" s="306"/>
      <c r="M164" s="306"/>
      <c r="N164" s="306"/>
      <c r="O164" s="306"/>
    </row>
    <row r="165" spans="1:15" ht="15.75" customHeight="1">
      <c r="A165" s="310"/>
      <c r="B165" s="308"/>
      <c r="C165" s="308"/>
      <c r="D165" s="308"/>
      <c r="E165" s="308"/>
      <c r="F165" s="308"/>
      <c r="G165" s="308"/>
      <c r="H165" s="309"/>
      <c r="I165" s="308"/>
      <c r="J165" s="309"/>
      <c r="K165" s="308"/>
      <c r="L165" s="308"/>
      <c r="M165" s="308"/>
      <c r="N165" s="308"/>
      <c r="O165" s="308"/>
    </row>
    <row r="166" spans="1:15" ht="15.75" customHeight="1">
      <c r="A166" s="305"/>
      <c r="B166" s="306"/>
      <c r="C166" s="306"/>
      <c r="D166" s="306"/>
      <c r="E166" s="306"/>
      <c r="F166" s="306"/>
      <c r="G166" s="306"/>
      <c r="H166" s="306"/>
      <c r="I166" s="306"/>
      <c r="J166" s="306"/>
      <c r="K166" s="306"/>
      <c r="L166" s="306"/>
      <c r="M166" s="306"/>
      <c r="N166" s="306"/>
      <c r="O166" s="306"/>
    </row>
    <row r="167" spans="1:15">
      <c r="A167" s="307"/>
      <c r="B167" s="308"/>
      <c r="C167" s="308"/>
      <c r="D167" s="308"/>
      <c r="E167" s="308"/>
      <c r="F167" s="308"/>
      <c r="G167" s="308"/>
      <c r="H167" s="309"/>
      <c r="I167" s="308"/>
      <c r="J167" s="309"/>
      <c r="K167" s="308"/>
      <c r="L167" s="308"/>
      <c r="M167" s="308"/>
      <c r="N167" s="308"/>
      <c r="O167" s="308"/>
    </row>
    <row r="168" spans="1:15">
      <c r="A168" s="305"/>
      <c r="B168" s="306"/>
      <c r="C168" s="306"/>
      <c r="D168" s="306"/>
      <c r="E168" s="306"/>
      <c r="F168" s="306"/>
      <c r="G168" s="306"/>
      <c r="H168" s="306"/>
      <c r="I168" s="306"/>
      <c r="J168" s="306"/>
      <c r="K168" s="306"/>
      <c r="L168" s="306"/>
      <c r="M168" s="306"/>
      <c r="N168" s="306"/>
      <c r="O168" s="306"/>
    </row>
    <row r="169" spans="1:15">
      <c r="A169" s="301"/>
      <c r="B169" s="301"/>
      <c r="C169" s="301"/>
      <c r="D169" s="301"/>
      <c r="E169" s="301"/>
      <c r="F169" s="301"/>
      <c r="G169" s="301"/>
      <c r="H169" s="301"/>
      <c r="I169" s="301"/>
      <c r="J169" s="301"/>
      <c r="K169" s="301"/>
      <c r="L169" s="301"/>
      <c r="M169" s="301"/>
      <c r="N169" s="301"/>
      <c r="O169" s="301"/>
    </row>
    <row r="170" spans="1:15">
      <c r="A170" s="372"/>
      <c r="B170" s="372"/>
      <c r="C170" s="372"/>
      <c r="D170" s="372"/>
      <c r="E170" s="373"/>
      <c r="F170" s="373"/>
      <c r="G170" s="373"/>
      <c r="H170" s="373"/>
      <c r="I170" s="373"/>
      <c r="J170" s="373"/>
      <c r="K170" s="373"/>
      <c r="L170" s="373"/>
      <c r="M170" s="373"/>
      <c r="N170" s="373"/>
      <c r="O170" s="302"/>
    </row>
    <row r="171" spans="1:15">
      <c r="A171" s="374"/>
      <c r="B171" s="374"/>
      <c r="C171" s="374"/>
      <c r="D171" s="374"/>
      <c r="E171" s="374"/>
      <c r="F171" s="374"/>
      <c r="G171" s="374"/>
      <c r="H171" s="374"/>
      <c r="I171" s="374"/>
      <c r="J171" s="374"/>
      <c r="K171" s="374"/>
      <c r="L171" s="374"/>
      <c r="M171" s="374"/>
      <c r="N171" s="374"/>
      <c r="O171" s="374"/>
    </row>
    <row r="172" spans="1:15">
      <c r="A172" s="375"/>
      <c r="B172" s="375"/>
      <c r="C172" s="375"/>
      <c r="D172" s="375"/>
      <c r="E172" s="375"/>
      <c r="F172" s="375"/>
      <c r="G172" s="375"/>
      <c r="H172" s="375"/>
      <c r="I172" s="375"/>
      <c r="J172" s="375"/>
      <c r="K172" s="375"/>
      <c r="L172" s="375"/>
      <c r="M172" s="375"/>
      <c r="N172" s="375"/>
      <c r="O172" s="375"/>
    </row>
    <row r="173" spans="1:15">
      <c r="A173" s="305"/>
      <c r="B173" s="306"/>
      <c r="C173" s="306"/>
      <c r="D173" s="306"/>
      <c r="E173" s="306"/>
      <c r="F173" s="306"/>
      <c r="G173" s="306"/>
      <c r="H173" s="306"/>
      <c r="I173" s="306"/>
      <c r="J173" s="306"/>
      <c r="K173" s="306"/>
      <c r="L173" s="306"/>
      <c r="M173" s="306"/>
      <c r="N173" s="306"/>
      <c r="O173" s="306"/>
    </row>
    <row r="174" spans="1:15">
      <c r="A174" s="310"/>
      <c r="B174" s="308"/>
      <c r="C174" s="308"/>
      <c r="D174" s="308"/>
      <c r="E174" s="308"/>
      <c r="F174" s="308"/>
      <c r="G174" s="308"/>
      <c r="H174" s="309"/>
      <c r="I174" s="308"/>
      <c r="J174" s="309"/>
      <c r="K174" s="308"/>
      <c r="L174" s="308"/>
      <c r="M174" s="308"/>
      <c r="N174" s="308"/>
      <c r="O174" s="308"/>
    </row>
    <row r="175" spans="1:15">
      <c r="A175" s="305"/>
      <c r="B175" s="306"/>
      <c r="C175" s="306"/>
      <c r="D175" s="306"/>
      <c r="E175" s="306"/>
      <c r="F175" s="306"/>
      <c r="G175" s="306"/>
      <c r="H175" s="306"/>
      <c r="I175" s="306"/>
      <c r="J175" s="306"/>
      <c r="K175" s="306"/>
      <c r="L175" s="306"/>
      <c r="M175" s="306"/>
      <c r="N175" s="306"/>
      <c r="O175" s="306"/>
    </row>
    <row r="176" spans="1:15">
      <c r="A176" s="307"/>
      <c r="B176" s="308"/>
      <c r="C176" s="308"/>
      <c r="D176" s="308"/>
      <c r="E176" s="308"/>
      <c r="F176" s="308"/>
      <c r="G176" s="308"/>
      <c r="H176" s="309"/>
      <c r="I176" s="308"/>
      <c r="J176" s="309"/>
      <c r="K176" s="308"/>
      <c r="L176" s="308"/>
      <c r="M176" s="308"/>
      <c r="N176" s="308"/>
      <c r="O176" s="308"/>
    </row>
    <row r="177" spans="1:15">
      <c r="A177" s="305"/>
      <c r="B177" s="306"/>
      <c r="C177" s="306"/>
      <c r="D177" s="306"/>
      <c r="E177" s="306"/>
      <c r="F177" s="306"/>
      <c r="G177" s="306"/>
      <c r="H177" s="306"/>
      <c r="I177" s="306"/>
      <c r="J177" s="306"/>
      <c r="K177" s="306"/>
      <c r="L177" s="306"/>
      <c r="M177" s="306"/>
      <c r="N177" s="306"/>
      <c r="O177" s="306"/>
    </row>
    <row r="178" spans="1:15" s="4" customFormat="1">
      <c r="A178" s="301"/>
      <c r="B178" s="301"/>
      <c r="C178" s="301"/>
      <c r="D178" s="301"/>
      <c r="E178" s="301"/>
      <c r="F178" s="301"/>
      <c r="G178" s="301"/>
      <c r="H178" s="301"/>
      <c r="I178" s="301"/>
      <c r="J178" s="301"/>
      <c r="K178" s="301"/>
      <c r="L178" s="301"/>
      <c r="M178" s="301"/>
      <c r="N178" s="301"/>
      <c r="O178" s="301"/>
    </row>
    <row r="179" spans="1:15" s="4" customFormat="1">
      <c r="A179" s="372"/>
      <c r="B179" s="372"/>
      <c r="C179" s="372"/>
      <c r="D179" s="372"/>
      <c r="E179" s="373"/>
      <c r="F179" s="373"/>
      <c r="G179" s="373"/>
      <c r="H179" s="373"/>
      <c r="I179" s="373"/>
      <c r="J179" s="373"/>
      <c r="K179" s="373"/>
      <c r="L179" s="373"/>
      <c r="M179" s="373"/>
      <c r="N179" s="373"/>
      <c r="O179" s="302"/>
    </row>
    <row r="180" spans="1:15" s="4" customFormat="1">
      <c r="A180" s="374"/>
      <c r="B180" s="374"/>
      <c r="C180" s="374"/>
      <c r="D180" s="374"/>
      <c r="E180" s="374"/>
      <c r="F180" s="374"/>
      <c r="G180" s="374"/>
      <c r="H180" s="374"/>
      <c r="I180" s="374"/>
      <c r="J180" s="374"/>
      <c r="K180" s="374"/>
      <c r="L180" s="374"/>
      <c r="M180" s="374"/>
      <c r="N180" s="374"/>
      <c r="O180" s="374"/>
    </row>
    <row r="181" spans="1:15" s="4" customFormat="1">
      <c r="A181" s="375"/>
      <c r="B181" s="375"/>
      <c r="C181" s="375"/>
      <c r="D181" s="375"/>
      <c r="E181" s="375"/>
      <c r="F181" s="375"/>
      <c r="G181" s="375"/>
      <c r="H181" s="375"/>
      <c r="I181" s="375"/>
      <c r="J181" s="375"/>
      <c r="K181" s="375"/>
      <c r="L181" s="375"/>
      <c r="M181" s="375"/>
      <c r="N181" s="375"/>
      <c r="O181" s="375"/>
    </row>
    <row r="182" spans="1:15" s="4" customFormat="1">
      <c r="A182" s="305"/>
      <c r="B182" s="306"/>
      <c r="C182" s="306"/>
      <c r="D182" s="306"/>
      <c r="E182" s="306"/>
      <c r="F182" s="306"/>
      <c r="G182" s="306"/>
      <c r="H182" s="306"/>
      <c r="I182" s="306"/>
      <c r="J182" s="306"/>
      <c r="K182" s="306"/>
      <c r="L182" s="306"/>
      <c r="M182" s="306"/>
      <c r="N182" s="306"/>
      <c r="O182" s="306"/>
    </row>
    <row r="183" spans="1:15" s="4" customFormat="1">
      <c r="A183" s="310"/>
      <c r="B183" s="308"/>
      <c r="C183" s="308"/>
      <c r="D183" s="308"/>
      <c r="E183" s="308"/>
      <c r="F183" s="308"/>
      <c r="G183" s="308"/>
      <c r="H183" s="304"/>
      <c r="I183" s="308"/>
      <c r="J183" s="309"/>
      <c r="K183" s="308"/>
      <c r="L183" s="308"/>
      <c r="M183" s="308"/>
      <c r="N183" s="308"/>
      <c r="O183" s="308"/>
    </row>
    <row r="184" spans="1:15" s="4" customFormat="1">
      <c r="A184" s="305"/>
      <c r="B184" s="306"/>
      <c r="C184" s="306"/>
      <c r="D184" s="306"/>
      <c r="E184" s="306"/>
      <c r="F184" s="306"/>
      <c r="G184" s="306"/>
      <c r="H184" s="306"/>
      <c r="I184" s="306"/>
      <c r="J184" s="306"/>
      <c r="K184" s="306"/>
      <c r="L184" s="306"/>
      <c r="M184" s="306"/>
      <c r="N184" s="306"/>
      <c r="O184" s="306"/>
    </row>
    <row r="185" spans="1:15" s="4" customFormat="1">
      <c r="A185" s="307"/>
      <c r="B185" s="308"/>
      <c r="C185" s="308"/>
      <c r="D185" s="308"/>
      <c r="E185" s="308"/>
      <c r="F185" s="308"/>
      <c r="G185" s="308"/>
      <c r="H185" s="309"/>
      <c r="I185" s="308"/>
      <c r="J185" s="309"/>
      <c r="K185" s="308"/>
      <c r="L185" s="308"/>
      <c r="M185" s="308"/>
      <c r="N185" s="308"/>
      <c r="O185" s="308"/>
    </row>
    <row r="186" spans="1:15" s="4" customFormat="1">
      <c r="A186" s="305"/>
      <c r="B186" s="306"/>
      <c r="C186" s="306"/>
      <c r="D186" s="306"/>
      <c r="E186" s="306"/>
      <c r="F186" s="306"/>
      <c r="G186" s="306"/>
      <c r="H186" s="306"/>
      <c r="I186" s="306"/>
      <c r="J186" s="306"/>
      <c r="K186" s="306"/>
      <c r="L186" s="306"/>
      <c r="M186" s="306"/>
      <c r="N186" s="306"/>
      <c r="O186" s="306"/>
    </row>
    <row r="187" spans="1:15">
      <c r="A187" s="301"/>
      <c r="B187" s="301"/>
      <c r="C187" s="301"/>
      <c r="D187" s="301"/>
      <c r="E187" s="301"/>
      <c r="F187" s="301"/>
      <c r="G187" s="301"/>
      <c r="H187" s="301"/>
      <c r="I187" s="301"/>
      <c r="J187" s="301"/>
      <c r="K187" s="301"/>
      <c r="L187" s="301"/>
      <c r="M187" s="301"/>
      <c r="N187" s="301"/>
      <c r="O187" s="301"/>
    </row>
    <row r="188" spans="1:15">
      <c r="A188" s="372"/>
      <c r="B188" s="372"/>
      <c r="C188" s="372"/>
      <c r="D188" s="372"/>
      <c r="E188" s="373"/>
      <c r="F188" s="373"/>
      <c r="G188" s="373"/>
      <c r="H188" s="373"/>
      <c r="I188" s="373"/>
      <c r="J188" s="373"/>
      <c r="K188" s="373"/>
      <c r="L188" s="373"/>
      <c r="M188" s="373"/>
      <c r="N188" s="373"/>
      <c r="O188" s="302"/>
    </row>
    <row r="189" spans="1:15" ht="24.75" customHeight="1">
      <c r="A189" s="374"/>
      <c r="B189" s="374"/>
      <c r="C189" s="374"/>
      <c r="D189" s="374"/>
      <c r="E189" s="374"/>
      <c r="F189" s="374"/>
      <c r="G189" s="374"/>
      <c r="H189" s="374"/>
      <c r="I189" s="374"/>
      <c r="J189" s="374"/>
      <c r="K189" s="374"/>
      <c r="L189" s="374"/>
      <c r="M189" s="374"/>
      <c r="N189" s="374"/>
      <c r="O189" s="374"/>
    </row>
    <row r="190" spans="1:15">
      <c r="A190" s="375"/>
      <c r="B190" s="375"/>
      <c r="C190" s="375"/>
      <c r="D190" s="375"/>
      <c r="E190" s="375"/>
      <c r="F190" s="375"/>
      <c r="G190" s="375"/>
      <c r="H190" s="375"/>
      <c r="I190" s="375"/>
      <c r="J190" s="375"/>
      <c r="K190" s="375"/>
      <c r="L190" s="375"/>
      <c r="M190" s="375"/>
      <c r="N190" s="375"/>
      <c r="O190" s="375"/>
    </row>
    <row r="191" spans="1:15">
      <c r="A191" s="305"/>
      <c r="B191" s="306"/>
      <c r="C191" s="306"/>
      <c r="D191" s="306"/>
      <c r="E191" s="306"/>
      <c r="F191" s="306"/>
      <c r="G191" s="306"/>
      <c r="H191" s="306"/>
      <c r="I191" s="306"/>
      <c r="J191" s="306"/>
      <c r="K191" s="306"/>
      <c r="L191" s="306"/>
      <c r="M191" s="306"/>
      <c r="N191" s="306"/>
      <c r="O191" s="306"/>
    </row>
    <row r="192" spans="1:15">
      <c r="A192" s="310"/>
      <c r="B192" s="308"/>
      <c r="C192" s="308"/>
      <c r="D192" s="308"/>
      <c r="E192" s="308"/>
      <c r="F192" s="308"/>
      <c r="G192" s="308"/>
      <c r="H192" s="309"/>
      <c r="I192" s="308"/>
      <c r="J192" s="309"/>
      <c r="K192" s="308"/>
      <c r="L192" s="308"/>
      <c r="M192" s="308"/>
      <c r="N192" s="308"/>
      <c r="O192" s="308"/>
    </row>
    <row r="193" spans="1:16">
      <c r="A193" s="305"/>
      <c r="B193" s="306"/>
      <c r="C193" s="306"/>
      <c r="D193" s="306"/>
      <c r="E193" s="306"/>
      <c r="F193" s="306"/>
      <c r="G193" s="306"/>
      <c r="H193" s="306"/>
      <c r="I193" s="306"/>
      <c r="J193" s="306"/>
      <c r="K193" s="306"/>
      <c r="L193" s="306"/>
      <c r="M193" s="306"/>
      <c r="N193" s="306"/>
      <c r="O193" s="306"/>
    </row>
    <row r="194" spans="1:16">
      <c r="A194" s="307"/>
      <c r="B194" s="308"/>
      <c r="C194" s="308"/>
      <c r="D194" s="308"/>
      <c r="E194" s="308"/>
      <c r="F194" s="308"/>
      <c r="G194" s="308"/>
      <c r="H194" s="309"/>
      <c r="I194" s="308"/>
      <c r="J194" s="309"/>
      <c r="K194" s="308"/>
      <c r="L194" s="308"/>
      <c r="M194" s="308"/>
      <c r="N194" s="308"/>
      <c r="O194" s="308"/>
    </row>
    <row r="195" spans="1:16">
      <c r="A195" s="305"/>
      <c r="B195" s="306"/>
      <c r="C195" s="306"/>
      <c r="D195" s="306"/>
      <c r="E195" s="306"/>
      <c r="F195" s="306"/>
      <c r="G195" s="306"/>
      <c r="H195" s="306"/>
      <c r="I195" s="306"/>
      <c r="J195" s="306"/>
      <c r="K195" s="306"/>
      <c r="L195" s="306"/>
      <c r="M195" s="306"/>
      <c r="N195" s="306"/>
      <c r="O195" s="306"/>
    </row>
    <row r="196" spans="1:16" s="4" customFormat="1">
      <c r="A196" s="301"/>
      <c r="B196" s="301"/>
      <c r="C196" s="301"/>
      <c r="D196" s="301"/>
      <c r="E196" s="301"/>
      <c r="F196" s="301"/>
      <c r="G196" s="301"/>
      <c r="H196" s="301"/>
      <c r="I196" s="301"/>
      <c r="J196" s="301"/>
      <c r="K196" s="301"/>
      <c r="L196" s="301"/>
      <c r="M196" s="301"/>
      <c r="N196" s="301"/>
      <c r="O196" s="301"/>
    </row>
    <row r="197" spans="1:16" s="4" customFormat="1">
      <c r="A197" s="372"/>
      <c r="B197" s="372"/>
      <c r="C197" s="372"/>
      <c r="D197" s="372"/>
      <c r="E197" s="373"/>
      <c r="F197" s="373"/>
      <c r="G197" s="373"/>
      <c r="H197" s="373"/>
      <c r="I197" s="373"/>
      <c r="J197" s="373"/>
      <c r="K197" s="373"/>
      <c r="L197" s="373"/>
      <c r="M197" s="373"/>
      <c r="N197" s="373"/>
      <c r="O197" s="302"/>
    </row>
    <row r="198" spans="1:16" s="4" customFormat="1">
      <c r="A198" s="374"/>
      <c r="B198" s="374"/>
      <c r="C198" s="374"/>
      <c r="D198" s="374"/>
      <c r="E198" s="374"/>
      <c r="F198" s="374"/>
      <c r="G198" s="374"/>
      <c r="H198" s="374"/>
      <c r="I198" s="374"/>
      <c r="J198" s="374"/>
      <c r="K198" s="374"/>
      <c r="L198" s="374"/>
      <c r="M198" s="374"/>
      <c r="N198" s="374"/>
      <c r="O198" s="374"/>
    </row>
    <row r="199" spans="1:16" s="4" customFormat="1">
      <c r="A199" s="375"/>
      <c r="B199" s="375"/>
      <c r="C199" s="375"/>
      <c r="D199" s="375"/>
      <c r="E199" s="375"/>
      <c r="F199" s="375"/>
      <c r="G199" s="375"/>
      <c r="H199" s="375"/>
      <c r="I199" s="375"/>
      <c r="J199" s="375"/>
      <c r="K199" s="375"/>
      <c r="L199" s="375"/>
      <c r="M199" s="375"/>
      <c r="N199" s="375"/>
      <c r="O199" s="375"/>
    </row>
    <row r="200" spans="1:16" s="4" customFormat="1">
      <c r="A200" s="305"/>
      <c r="B200" s="306"/>
      <c r="C200" s="306"/>
      <c r="D200" s="306"/>
      <c r="E200" s="306"/>
      <c r="F200" s="306"/>
      <c r="G200" s="306"/>
      <c r="H200" s="306"/>
      <c r="I200" s="306"/>
      <c r="J200" s="306"/>
      <c r="K200" s="306"/>
      <c r="L200" s="306"/>
      <c r="M200" s="306"/>
      <c r="N200" s="306"/>
      <c r="O200" s="306"/>
      <c r="P200" s="4" t="s">
        <v>225</v>
      </c>
    </row>
    <row r="201" spans="1:16" s="4" customFormat="1">
      <c r="A201" s="307"/>
      <c r="B201" s="308"/>
      <c r="C201" s="308"/>
      <c r="D201" s="308"/>
      <c r="E201" s="308"/>
      <c r="F201" s="308"/>
      <c r="G201" s="308"/>
      <c r="H201" s="308"/>
      <c r="I201" s="308"/>
      <c r="J201" s="308"/>
      <c r="K201" s="308"/>
      <c r="L201" s="308"/>
      <c r="M201" s="308"/>
      <c r="N201" s="308"/>
      <c r="O201" s="308"/>
    </row>
    <row r="202" spans="1:16" s="4" customFormat="1">
      <c r="A202" s="307"/>
      <c r="B202" s="308"/>
      <c r="C202" s="308"/>
      <c r="D202" s="308"/>
      <c r="E202" s="308"/>
      <c r="F202" s="308"/>
      <c r="G202" s="308"/>
      <c r="H202" s="308"/>
      <c r="I202" s="308"/>
      <c r="J202" s="308"/>
      <c r="K202" s="308"/>
      <c r="L202" s="308"/>
      <c r="M202" s="308"/>
      <c r="N202" s="308"/>
      <c r="O202" s="308"/>
    </row>
    <row r="203" spans="1:16" s="4" customFormat="1">
      <c r="A203" s="307"/>
      <c r="B203" s="308"/>
      <c r="C203" s="308"/>
      <c r="D203" s="308"/>
      <c r="E203" s="308"/>
      <c r="F203" s="308"/>
      <c r="G203" s="308"/>
      <c r="H203" s="308"/>
      <c r="I203" s="308"/>
      <c r="J203" s="308"/>
      <c r="K203" s="308"/>
      <c r="L203" s="308"/>
      <c r="M203" s="308"/>
      <c r="N203" s="308"/>
      <c r="O203" s="308"/>
    </row>
    <row r="204" spans="1:16" s="4" customFormat="1" ht="15" customHeight="1">
      <c r="A204" s="310"/>
      <c r="B204" s="308"/>
      <c r="C204" s="308"/>
      <c r="D204" s="308"/>
      <c r="E204" s="308"/>
      <c r="F204" s="308"/>
      <c r="G204" s="308"/>
      <c r="H204" s="308"/>
      <c r="I204" s="308"/>
      <c r="J204" s="303"/>
      <c r="K204" s="308"/>
      <c r="L204" s="308"/>
      <c r="M204" s="308"/>
      <c r="N204" s="308"/>
      <c r="O204" s="308"/>
    </row>
    <row r="205" spans="1:16" s="4" customFormat="1" ht="15.75" customHeight="1">
      <c r="A205" s="310"/>
      <c r="B205" s="308"/>
      <c r="C205" s="308"/>
      <c r="D205" s="308"/>
      <c r="E205" s="308"/>
      <c r="F205" s="308"/>
      <c r="G205" s="308"/>
      <c r="H205" s="308"/>
      <c r="I205" s="308"/>
      <c r="J205" s="308"/>
      <c r="K205" s="308"/>
      <c r="L205" s="308"/>
      <c r="M205" s="308"/>
      <c r="N205" s="308"/>
      <c r="O205" s="308"/>
    </row>
    <row r="206" spans="1:16" s="4" customFormat="1">
      <c r="A206" s="305"/>
      <c r="B206" s="306"/>
      <c r="C206" s="306"/>
      <c r="D206" s="306"/>
      <c r="E206" s="306"/>
      <c r="F206" s="306"/>
      <c r="G206" s="306"/>
      <c r="H206" s="306"/>
      <c r="I206" s="306"/>
      <c r="J206" s="306"/>
      <c r="K206" s="306"/>
      <c r="L206" s="306"/>
      <c r="M206" s="306"/>
      <c r="N206" s="306"/>
      <c r="O206" s="306"/>
    </row>
    <row r="207" spans="1:16" s="4" customFormat="1">
      <c r="A207" s="307"/>
      <c r="B207" s="308"/>
      <c r="C207" s="308"/>
      <c r="D207" s="308"/>
      <c r="E207" s="308"/>
      <c r="F207" s="308"/>
      <c r="G207" s="308"/>
      <c r="H207" s="308"/>
      <c r="I207" s="308"/>
      <c r="J207" s="308"/>
      <c r="K207" s="308"/>
      <c r="L207" s="308"/>
      <c r="M207" s="308"/>
      <c r="N207" s="308"/>
      <c r="O207" s="308"/>
    </row>
    <row r="208" spans="1:16" s="4" customFormat="1">
      <c r="A208" s="305"/>
      <c r="B208" s="306"/>
      <c r="C208" s="306"/>
      <c r="D208" s="306"/>
      <c r="E208" s="306"/>
      <c r="F208" s="306"/>
      <c r="G208" s="306"/>
      <c r="H208" s="306"/>
      <c r="I208" s="306"/>
      <c r="J208" s="306"/>
      <c r="K208" s="306"/>
      <c r="L208" s="306"/>
      <c r="M208" s="306"/>
      <c r="N208" s="306"/>
      <c r="O208" s="306"/>
    </row>
    <row r="209" spans="1:16">
      <c r="A209" s="319"/>
      <c r="B209" s="309"/>
      <c r="C209" s="309"/>
      <c r="D209" s="309"/>
      <c r="E209" s="309"/>
      <c r="F209" s="309"/>
      <c r="G209" s="309"/>
      <c r="H209" s="309"/>
      <c r="I209" s="309"/>
      <c r="J209" s="309"/>
      <c r="K209" s="309"/>
      <c r="L209" s="309"/>
      <c r="M209" s="309"/>
      <c r="N209" s="309"/>
      <c r="O209" s="320"/>
    </row>
    <row r="210" spans="1:16" s="4" customFormat="1">
      <c r="A210" s="301"/>
      <c r="B210" s="301"/>
      <c r="C210" s="301"/>
      <c r="D210" s="301"/>
      <c r="E210" s="301"/>
      <c r="F210" s="301"/>
      <c r="G210" s="301"/>
      <c r="H210" s="301"/>
      <c r="I210" s="301"/>
      <c r="J210" s="301"/>
      <c r="K210" s="301"/>
      <c r="L210" s="301"/>
      <c r="M210" s="301"/>
      <c r="N210" s="301"/>
      <c r="O210" s="301"/>
    </row>
    <row r="211" spans="1:16" s="4" customFormat="1">
      <c r="A211" s="372"/>
      <c r="B211" s="372"/>
      <c r="C211" s="372"/>
      <c r="D211" s="372"/>
      <c r="E211" s="373"/>
      <c r="F211" s="373"/>
      <c r="G211" s="373"/>
      <c r="H211" s="373"/>
      <c r="I211" s="373"/>
      <c r="J211" s="373"/>
      <c r="K211" s="373"/>
      <c r="L211" s="373"/>
      <c r="M211" s="373"/>
      <c r="N211" s="373"/>
      <c r="O211" s="302"/>
    </row>
    <row r="212" spans="1:16" s="4" customFormat="1">
      <c r="A212" s="374"/>
      <c r="B212" s="374"/>
      <c r="C212" s="374"/>
      <c r="D212" s="374"/>
      <c r="E212" s="374"/>
      <c r="F212" s="374"/>
      <c r="G212" s="374"/>
      <c r="H212" s="374"/>
      <c r="I212" s="374"/>
      <c r="J212" s="374"/>
      <c r="K212" s="374"/>
      <c r="L212" s="374"/>
      <c r="M212" s="374"/>
      <c r="N212" s="374"/>
      <c r="O212" s="374"/>
    </row>
    <row r="213" spans="1:16" s="4" customFormat="1">
      <c r="A213" s="375"/>
      <c r="B213" s="375"/>
      <c r="C213" s="375"/>
      <c r="D213" s="375"/>
      <c r="E213" s="375"/>
      <c r="F213" s="375"/>
      <c r="G213" s="375"/>
      <c r="H213" s="375"/>
      <c r="I213" s="375"/>
      <c r="J213" s="375"/>
      <c r="K213" s="375"/>
      <c r="L213" s="375"/>
      <c r="M213" s="375"/>
      <c r="N213" s="375"/>
      <c r="O213" s="375"/>
    </row>
    <row r="214" spans="1:16" s="4" customFormat="1">
      <c r="A214" s="305"/>
      <c r="B214" s="306"/>
      <c r="C214" s="306"/>
      <c r="D214" s="306"/>
      <c r="E214" s="306"/>
      <c r="F214" s="306"/>
      <c r="G214" s="306"/>
      <c r="H214" s="306"/>
      <c r="I214" s="306"/>
      <c r="J214" s="306"/>
      <c r="K214" s="306"/>
      <c r="L214" s="306"/>
      <c r="M214" s="306"/>
      <c r="N214" s="306"/>
      <c r="O214" s="306"/>
    </row>
    <row r="215" spans="1:16" s="4" customFormat="1">
      <c r="A215" s="310"/>
      <c r="B215" s="308"/>
      <c r="C215" s="308"/>
      <c r="D215" s="308"/>
      <c r="E215" s="308"/>
      <c r="F215" s="308"/>
      <c r="G215" s="308"/>
      <c r="H215" s="309"/>
      <c r="I215" s="308"/>
      <c r="J215" s="304"/>
      <c r="K215" s="308"/>
      <c r="L215" s="308"/>
      <c r="M215" s="308"/>
      <c r="N215" s="308"/>
      <c r="O215" s="308"/>
    </row>
    <row r="216" spans="1:16" s="4" customFormat="1">
      <c r="A216" s="305"/>
      <c r="B216" s="306"/>
      <c r="C216" s="306"/>
      <c r="D216" s="306"/>
      <c r="E216" s="306"/>
      <c r="F216" s="306"/>
      <c r="G216" s="306"/>
      <c r="H216" s="306"/>
      <c r="I216" s="306"/>
      <c r="J216" s="306"/>
      <c r="K216" s="306"/>
      <c r="L216" s="306"/>
      <c r="M216" s="306"/>
      <c r="N216" s="306"/>
      <c r="O216" s="306"/>
    </row>
    <row r="217" spans="1:16" s="4" customFormat="1">
      <c r="A217" s="307"/>
      <c r="B217" s="308"/>
      <c r="C217" s="308"/>
      <c r="D217" s="308"/>
      <c r="E217" s="308"/>
      <c r="F217" s="308"/>
      <c r="G217" s="308"/>
      <c r="H217" s="309"/>
      <c r="I217" s="308"/>
      <c r="J217" s="304"/>
      <c r="K217" s="308"/>
      <c r="L217" s="308"/>
      <c r="M217" s="308"/>
      <c r="N217" s="308"/>
      <c r="O217" s="308"/>
    </row>
    <row r="218" spans="1:16" s="4" customFormat="1">
      <c r="A218" s="305"/>
      <c r="B218" s="306"/>
      <c r="C218" s="306"/>
      <c r="D218" s="306"/>
      <c r="E218" s="306"/>
      <c r="F218" s="306"/>
      <c r="G218" s="306"/>
      <c r="H218" s="306"/>
      <c r="I218" s="306"/>
      <c r="J218" s="306"/>
      <c r="K218" s="306"/>
      <c r="L218" s="306"/>
      <c r="M218" s="306"/>
      <c r="N218" s="306"/>
      <c r="O218" s="306"/>
    </row>
    <row r="219" spans="1:16" s="4" customFormat="1">
      <c r="A219" s="301"/>
      <c r="B219" s="301"/>
      <c r="C219" s="301"/>
      <c r="D219" s="301"/>
      <c r="E219" s="301"/>
      <c r="F219" s="301"/>
      <c r="G219" s="301"/>
      <c r="H219" s="301"/>
      <c r="I219" s="301"/>
      <c r="J219" s="301"/>
      <c r="K219" s="301"/>
      <c r="L219" s="301"/>
      <c r="M219" s="301"/>
      <c r="N219" s="301"/>
      <c r="O219" s="301"/>
    </row>
    <row r="220" spans="1:16" s="4" customFormat="1">
      <c r="A220" s="372"/>
      <c r="B220" s="372"/>
      <c r="C220" s="372"/>
      <c r="D220" s="372"/>
      <c r="E220" s="373"/>
      <c r="F220" s="373"/>
      <c r="G220" s="373"/>
      <c r="H220" s="373"/>
      <c r="I220" s="373"/>
      <c r="J220" s="373"/>
      <c r="K220" s="373"/>
      <c r="L220" s="373"/>
      <c r="M220" s="373"/>
      <c r="N220" s="373"/>
      <c r="O220" s="302"/>
    </row>
    <row r="221" spans="1:16" s="4" customFormat="1" ht="27" customHeight="1">
      <c r="A221" s="374"/>
      <c r="B221" s="374"/>
      <c r="C221" s="374"/>
      <c r="D221" s="374"/>
      <c r="E221" s="374"/>
      <c r="F221" s="374"/>
      <c r="G221" s="374"/>
      <c r="H221" s="374"/>
      <c r="I221" s="374"/>
      <c r="J221" s="374"/>
      <c r="K221" s="374"/>
      <c r="L221" s="374"/>
      <c r="M221" s="374"/>
      <c r="N221" s="374"/>
      <c r="O221" s="374"/>
    </row>
    <row r="222" spans="1:16" s="4" customFormat="1">
      <c r="A222" s="375"/>
      <c r="B222" s="375"/>
      <c r="C222" s="375"/>
      <c r="D222" s="375"/>
      <c r="E222" s="375"/>
      <c r="F222" s="375"/>
      <c r="G222" s="375"/>
      <c r="H222" s="375"/>
      <c r="I222" s="375"/>
      <c r="J222" s="375"/>
      <c r="K222" s="375"/>
      <c r="L222" s="375"/>
      <c r="M222" s="375"/>
      <c r="N222" s="375"/>
      <c r="O222" s="375"/>
    </row>
    <row r="223" spans="1:16" s="4" customFormat="1">
      <c r="A223" s="305"/>
      <c r="B223" s="306"/>
      <c r="C223" s="306"/>
      <c r="D223" s="306"/>
      <c r="E223" s="306"/>
      <c r="F223" s="306"/>
      <c r="G223" s="306"/>
      <c r="H223" s="306"/>
      <c r="I223" s="306"/>
      <c r="J223" s="306"/>
      <c r="K223" s="306"/>
      <c r="L223" s="306"/>
      <c r="M223" s="306"/>
      <c r="N223" s="306"/>
      <c r="O223" s="306"/>
    </row>
    <row r="224" spans="1:16" s="4" customFormat="1">
      <c r="A224" s="310"/>
      <c r="B224" s="308"/>
      <c r="C224" s="308"/>
      <c r="D224" s="308"/>
      <c r="E224" s="308"/>
      <c r="F224" s="308"/>
      <c r="G224" s="308"/>
      <c r="H224" s="304"/>
      <c r="I224" s="308"/>
      <c r="J224" s="304"/>
      <c r="K224" s="308"/>
      <c r="L224" s="308"/>
      <c r="M224" s="308"/>
      <c r="N224" s="308"/>
      <c r="O224" s="308"/>
      <c r="P224" s="4" t="s">
        <v>225</v>
      </c>
    </row>
    <row r="225" spans="1:16" s="4" customFormat="1">
      <c r="A225" s="305"/>
      <c r="B225" s="306"/>
      <c r="C225" s="306"/>
      <c r="D225" s="306"/>
      <c r="E225" s="306"/>
      <c r="F225" s="306"/>
      <c r="G225" s="306"/>
      <c r="H225" s="306"/>
      <c r="I225" s="306"/>
      <c r="J225" s="306"/>
      <c r="K225" s="306"/>
      <c r="L225" s="306"/>
      <c r="M225" s="306"/>
      <c r="N225" s="306"/>
      <c r="O225" s="306"/>
    </row>
    <row r="226" spans="1:16" s="4" customFormat="1">
      <c r="A226" s="307"/>
      <c r="B226" s="308"/>
      <c r="C226" s="308"/>
      <c r="D226" s="308"/>
      <c r="E226" s="308"/>
      <c r="F226" s="308"/>
      <c r="G226" s="308"/>
      <c r="H226" s="304"/>
      <c r="I226" s="308"/>
      <c r="J226" s="304"/>
      <c r="K226" s="308"/>
      <c r="L226" s="308"/>
      <c r="M226" s="308"/>
      <c r="N226" s="308"/>
      <c r="O226" s="308"/>
    </row>
    <row r="227" spans="1:16" s="4" customFormat="1">
      <c r="A227" s="305"/>
      <c r="B227" s="306"/>
      <c r="C227" s="306"/>
      <c r="D227" s="306"/>
      <c r="E227" s="306"/>
      <c r="F227" s="306"/>
      <c r="G227" s="306"/>
      <c r="H227" s="306"/>
      <c r="I227" s="306"/>
      <c r="J227" s="306"/>
      <c r="K227" s="306"/>
      <c r="L227" s="306"/>
      <c r="M227" s="306"/>
      <c r="N227" s="306"/>
      <c r="O227" s="306"/>
    </row>
    <row r="228" spans="1:16" s="4" customFormat="1">
      <c r="A228" s="319"/>
      <c r="B228" s="309"/>
      <c r="C228" s="309"/>
      <c r="D228" s="309"/>
      <c r="E228" s="309"/>
      <c r="F228" s="309"/>
      <c r="G228" s="309"/>
      <c r="H228" s="309"/>
      <c r="I228" s="309"/>
      <c r="J228" s="309"/>
      <c r="K228" s="309"/>
      <c r="L228" s="309"/>
      <c r="M228" s="309"/>
      <c r="N228" s="309"/>
      <c r="O228" s="320"/>
    </row>
    <row r="229" spans="1:16" s="4" customFormat="1">
      <c r="A229" s="301"/>
      <c r="B229" s="301"/>
      <c r="C229" s="301"/>
      <c r="D229" s="301"/>
      <c r="E229" s="301"/>
      <c r="F229" s="301"/>
      <c r="G229" s="301"/>
      <c r="H229" s="301"/>
      <c r="I229" s="301"/>
      <c r="J229" s="301"/>
      <c r="K229" s="301"/>
      <c r="L229" s="301"/>
      <c r="M229" s="301"/>
      <c r="N229" s="301"/>
      <c r="O229" s="301"/>
    </row>
    <row r="230" spans="1:16" s="4" customFormat="1">
      <c r="A230" s="372"/>
      <c r="B230" s="372"/>
      <c r="C230" s="372"/>
      <c r="D230" s="372"/>
      <c r="E230" s="373"/>
      <c r="F230" s="373"/>
      <c r="G230" s="373"/>
      <c r="H230" s="373"/>
      <c r="I230" s="373"/>
      <c r="J230" s="373"/>
      <c r="K230" s="373"/>
      <c r="L230" s="373"/>
      <c r="M230" s="373"/>
      <c r="N230" s="373"/>
      <c r="O230" s="302"/>
    </row>
    <row r="231" spans="1:16">
      <c r="A231" s="374"/>
      <c r="B231" s="374"/>
      <c r="C231" s="374"/>
      <c r="D231" s="374"/>
      <c r="E231" s="374"/>
      <c r="F231" s="374"/>
      <c r="G231" s="374"/>
      <c r="H231" s="374"/>
      <c r="I231" s="374"/>
      <c r="J231" s="374"/>
      <c r="K231" s="374"/>
      <c r="L231" s="374"/>
      <c r="M231" s="374"/>
      <c r="N231" s="374"/>
      <c r="O231" s="374"/>
    </row>
    <row r="232" spans="1:16">
      <c r="A232" s="375"/>
      <c r="B232" s="375"/>
      <c r="C232" s="375"/>
      <c r="D232" s="375"/>
      <c r="E232" s="375"/>
      <c r="F232" s="375"/>
      <c r="G232" s="375"/>
      <c r="H232" s="375"/>
      <c r="I232" s="375"/>
      <c r="J232" s="375"/>
      <c r="K232" s="375"/>
      <c r="L232" s="375"/>
      <c r="M232" s="375"/>
      <c r="N232" s="375"/>
      <c r="O232" s="375"/>
    </row>
    <row r="233" spans="1:16">
      <c r="A233" s="305"/>
      <c r="B233" s="306"/>
      <c r="C233" s="306"/>
      <c r="D233" s="306"/>
      <c r="E233" s="306"/>
      <c r="F233" s="306"/>
      <c r="G233" s="306"/>
      <c r="H233" s="306"/>
      <c r="I233" s="306"/>
      <c r="J233" s="306"/>
      <c r="K233" s="306"/>
      <c r="L233" s="306"/>
      <c r="M233" s="306"/>
      <c r="N233" s="306"/>
      <c r="O233" s="306"/>
    </row>
    <row r="234" spans="1:16">
      <c r="A234" s="310"/>
      <c r="B234" s="308"/>
      <c r="C234" s="308"/>
      <c r="D234" s="308"/>
      <c r="E234" s="308"/>
      <c r="F234" s="308"/>
      <c r="G234" s="308"/>
      <c r="H234" s="304"/>
      <c r="I234" s="308"/>
      <c r="J234" s="304"/>
      <c r="K234" s="308"/>
      <c r="L234" s="308"/>
      <c r="M234" s="308"/>
      <c r="N234" s="308"/>
      <c r="O234" s="308"/>
      <c r="P234" t="s">
        <v>225</v>
      </c>
    </row>
    <row r="235" spans="1:16" s="251" customFormat="1">
      <c r="A235" s="305"/>
      <c r="B235" s="306"/>
      <c r="C235" s="306"/>
      <c r="D235" s="306"/>
      <c r="E235" s="306"/>
      <c r="F235" s="306"/>
      <c r="G235" s="306"/>
      <c r="H235" s="306"/>
      <c r="I235" s="306"/>
      <c r="J235" s="306"/>
      <c r="K235" s="306"/>
      <c r="L235" s="306"/>
      <c r="M235" s="306"/>
      <c r="N235" s="306"/>
      <c r="O235" s="306"/>
    </row>
    <row r="236" spans="1:16" s="251" customFormat="1">
      <c r="A236" s="307"/>
      <c r="B236" s="308"/>
      <c r="C236" s="308"/>
      <c r="D236" s="308"/>
      <c r="E236" s="308"/>
      <c r="F236" s="308"/>
      <c r="G236" s="308"/>
      <c r="H236" s="304"/>
      <c r="I236" s="308"/>
      <c r="J236" s="304"/>
      <c r="K236" s="308"/>
      <c r="L236" s="308"/>
      <c r="M236" s="308"/>
      <c r="N236" s="308"/>
      <c r="O236" s="308"/>
    </row>
    <row r="237" spans="1:16" s="251" customFormat="1" ht="15" customHeight="1">
      <c r="A237" s="305"/>
      <c r="B237" s="306"/>
      <c r="C237" s="306"/>
      <c r="D237" s="306"/>
      <c r="E237" s="306"/>
      <c r="F237" s="306"/>
      <c r="G237" s="306"/>
      <c r="H237" s="306"/>
      <c r="I237" s="306"/>
      <c r="J237" s="306"/>
      <c r="K237" s="306"/>
      <c r="L237" s="306"/>
      <c r="M237" s="306"/>
      <c r="N237" s="306"/>
      <c r="O237" s="306"/>
    </row>
    <row r="238" spans="1:16" s="251" customFormat="1">
      <c r="A238" s="358"/>
      <c r="B238" s="358"/>
      <c r="C238" s="358"/>
      <c r="D238" s="358"/>
      <c r="E238" s="358"/>
      <c r="F238" s="358"/>
      <c r="G238" s="358"/>
      <c r="H238" s="358"/>
      <c r="I238" s="358"/>
      <c r="J238" s="358"/>
      <c r="K238" s="358"/>
      <c r="L238" s="358"/>
      <c r="M238" s="358"/>
      <c r="N238" s="358"/>
      <c r="O238" s="358"/>
    </row>
    <row r="239" spans="1:16" s="251" customFormat="1">
      <c r="A239" s="305"/>
      <c r="B239" s="306"/>
      <c r="C239" s="306"/>
      <c r="D239" s="306"/>
      <c r="E239" s="306"/>
      <c r="F239" s="306"/>
      <c r="G239" s="306"/>
      <c r="H239" s="306"/>
      <c r="I239" s="306"/>
      <c r="J239" s="306"/>
      <c r="K239" s="306"/>
      <c r="L239" s="306"/>
      <c r="M239" s="306"/>
      <c r="N239" s="306"/>
      <c r="O239" s="306"/>
    </row>
    <row r="240" spans="1:16" s="251" customFormat="1">
      <c r="A240" s="310"/>
      <c r="B240" s="308"/>
      <c r="C240" s="308"/>
      <c r="D240" s="308"/>
      <c r="E240" s="308"/>
      <c r="F240" s="308"/>
      <c r="G240" s="308"/>
      <c r="H240" s="309"/>
      <c r="I240" s="308"/>
      <c r="J240" s="309"/>
      <c r="K240" s="308"/>
      <c r="L240" s="308"/>
      <c r="M240" s="308"/>
      <c r="N240" s="308"/>
      <c r="O240" s="308"/>
    </row>
    <row r="241" spans="1:15" s="251" customFormat="1">
      <c r="A241" s="270"/>
      <c r="B241" s="271"/>
      <c r="C241" s="271"/>
      <c r="D241" s="271"/>
      <c r="E241" s="271"/>
      <c r="F241" s="271"/>
      <c r="G241" s="271"/>
      <c r="H241" s="271"/>
      <c r="I241" s="271"/>
      <c r="J241" s="271"/>
      <c r="K241" s="271"/>
      <c r="L241" s="271"/>
      <c r="M241" s="271"/>
      <c r="N241" s="271"/>
      <c r="O241" s="271"/>
    </row>
    <row r="242" spans="1:15" s="251" customFormat="1">
      <c r="A242" s="274"/>
      <c r="B242" s="272"/>
      <c r="C242" s="272"/>
      <c r="D242" s="272"/>
      <c r="E242" s="273"/>
      <c r="F242" s="273"/>
      <c r="G242" s="272"/>
      <c r="I242" s="272"/>
      <c r="K242" s="272"/>
      <c r="L242" s="272"/>
      <c r="M242" s="272"/>
      <c r="N242" s="272"/>
      <c r="O242" s="272"/>
    </row>
    <row r="243" spans="1:15" s="251" customFormat="1">
      <c r="A243" s="270"/>
      <c r="B243" s="271"/>
      <c r="C243" s="271"/>
      <c r="D243" s="271"/>
      <c r="E243" s="271"/>
      <c r="F243" s="271"/>
      <c r="G243" s="271"/>
      <c r="H243" s="271"/>
      <c r="I243" s="271"/>
      <c r="J243" s="271"/>
      <c r="K243" s="271"/>
      <c r="L243" s="271"/>
      <c r="M243" s="271"/>
      <c r="N243" s="271"/>
      <c r="O243" s="271"/>
    </row>
  </sheetData>
  <mergeCells count="65">
    <mergeCell ref="A146:O146"/>
    <mergeCell ref="A103:O103"/>
    <mergeCell ref="A117:N117"/>
    <mergeCell ref="A118:O118"/>
    <mergeCell ref="A119:O119"/>
    <mergeCell ref="A126:N126"/>
    <mergeCell ref="A135:N135"/>
    <mergeCell ref="A136:O136"/>
    <mergeCell ref="A137:O137"/>
    <mergeCell ref="A144:N144"/>
    <mergeCell ref="A127:O127"/>
    <mergeCell ref="A128:O128"/>
    <mergeCell ref="A101:N101"/>
    <mergeCell ref="A102:O102"/>
    <mergeCell ref="A87:N87"/>
    <mergeCell ref="A88:O88"/>
    <mergeCell ref="A89:O89"/>
    <mergeCell ref="A231:O231"/>
    <mergeCell ref="A197:N197"/>
    <mergeCell ref="A198:O198"/>
    <mergeCell ref="A199:O199"/>
    <mergeCell ref="A211:N211"/>
    <mergeCell ref="A212:O212"/>
    <mergeCell ref="A221:O221"/>
    <mergeCell ref="A222:O222"/>
    <mergeCell ref="A230:N230"/>
    <mergeCell ref="A23:N23"/>
    <mergeCell ref="A24:O24"/>
    <mergeCell ref="A25:O25"/>
    <mergeCell ref="A45:O45"/>
    <mergeCell ref="A189:O189"/>
    <mergeCell ref="A190:O190"/>
    <mergeCell ref="A163:O163"/>
    <mergeCell ref="A170:N170"/>
    <mergeCell ref="A171:O171"/>
    <mergeCell ref="A172:O172"/>
    <mergeCell ref="A75:N75"/>
    <mergeCell ref="A76:O76"/>
    <mergeCell ref="A77:O77"/>
    <mergeCell ref="A17:O17"/>
    <mergeCell ref="A46:O46"/>
    <mergeCell ref="A58:N58"/>
    <mergeCell ref="A59:O59"/>
    <mergeCell ref="A60:O60"/>
    <mergeCell ref="A6:O6"/>
    <mergeCell ref="A10:O10"/>
    <mergeCell ref="A9:N9"/>
    <mergeCell ref="A11:O11"/>
    <mergeCell ref="A16:N16"/>
    <mergeCell ref="A238:O238"/>
    <mergeCell ref="A18:O18"/>
    <mergeCell ref="A44:N44"/>
    <mergeCell ref="A67:O67"/>
    <mergeCell ref="A68:O68"/>
    <mergeCell ref="A66:N66"/>
    <mergeCell ref="A188:N188"/>
    <mergeCell ref="A179:N179"/>
    <mergeCell ref="A180:O180"/>
    <mergeCell ref="A181:O181"/>
    <mergeCell ref="A145:O145"/>
    <mergeCell ref="A161:N161"/>
    <mergeCell ref="A162:O162"/>
    <mergeCell ref="A232:O232"/>
    <mergeCell ref="A213:O213"/>
    <mergeCell ref="A220:N220"/>
  </mergeCells>
  <pageMargins left="0.23622047244094491" right="0.23622047244094491" top="0.74803149606299213" bottom="0.35433070866141736" header="0.31496062992125984" footer="0.31496062992125984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8"/>
  <sheetViews>
    <sheetView workbookViewId="0">
      <selection activeCell="A20" sqref="A20:O20"/>
    </sheetView>
  </sheetViews>
  <sheetFormatPr defaultRowHeight="15"/>
  <cols>
    <col min="1" max="1" width="32.5703125" customWidth="1"/>
    <col min="15" max="15" width="10.28515625" customWidth="1"/>
    <col min="16" max="16" width="10.85546875" hidden="1" customWidth="1"/>
  </cols>
  <sheetData>
    <row r="1" spans="1:15" ht="15.75">
      <c r="A1" s="4"/>
      <c r="B1" s="4"/>
      <c r="C1" s="4"/>
      <c r="D1" s="4"/>
      <c r="E1" s="4"/>
      <c r="F1" s="4"/>
      <c r="G1" s="4"/>
      <c r="H1" s="4"/>
      <c r="I1" s="4"/>
      <c r="J1" s="4"/>
      <c r="L1" s="6" t="s">
        <v>30</v>
      </c>
      <c r="M1" s="28"/>
      <c r="N1" s="28"/>
      <c r="O1" s="4"/>
    </row>
    <row r="2" spans="1:15">
      <c r="A2" s="4"/>
      <c r="B2" s="4"/>
      <c r="C2" s="4"/>
      <c r="D2" s="4"/>
      <c r="E2" s="4"/>
      <c r="F2" s="4"/>
      <c r="G2" s="4"/>
      <c r="H2" s="4"/>
      <c r="I2" s="4"/>
      <c r="J2" s="4"/>
      <c r="L2" s="5" t="s">
        <v>278</v>
      </c>
      <c r="M2" s="29"/>
      <c r="N2" s="29"/>
      <c r="O2" s="4"/>
    </row>
    <row r="3" spans="1:15">
      <c r="A3" s="4"/>
      <c r="B3" s="4"/>
      <c r="C3" s="4"/>
      <c r="D3" s="4"/>
      <c r="E3" s="4"/>
      <c r="F3" s="4"/>
      <c r="G3" s="4"/>
      <c r="H3" s="4"/>
      <c r="I3" s="4"/>
      <c r="J3" s="4"/>
      <c r="L3" s="5" t="s">
        <v>0</v>
      </c>
      <c r="M3" s="29"/>
      <c r="N3" s="29"/>
      <c r="O3" s="4"/>
    </row>
    <row r="4" spans="1:15">
      <c r="A4" s="4"/>
      <c r="B4" s="4"/>
      <c r="C4" s="4"/>
      <c r="D4" s="4"/>
      <c r="E4" s="4"/>
      <c r="F4" s="4"/>
      <c r="G4" s="4"/>
      <c r="H4" s="4"/>
      <c r="I4" s="4"/>
      <c r="J4" s="4"/>
      <c r="L4" s="5" t="s">
        <v>1</v>
      </c>
      <c r="M4" s="29"/>
      <c r="N4" s="29"/>
      <c r="O4" s="4"/>
    </row>
    <row r="5" spans="1: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29"/>
      <c r="M5" s="29"/>
      <c r="N5" s="29"/>
      <c r="O5" s="29"/>
    </row>
    <row r="6" spans="1:15">
      <c r="A6" s="398" t="s">
        <v>277</v>
      </c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</row>
    <row r="7" spans="1:15" s="4" customFormat="1" ht="15.75" thickBot="1">
      <c r="A7" s="30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</row>
    <row r="8" spans="1:15" ht="15.75" thickBot="1">
      <c r="A8" s="20" t="s">
        <v>3</v>
      </c>
      <c r="B8" s="21" t="s">
        <v>4</v>
      </c>
      <c r="C8" s="21" t="s">
        <v>5</v>
      </c>
      <c r="D8" s="21" t="s">
        <v>6</v>
      </c>
      <c r="E8" s="21" t="s">
        <v>7</v>
      </c>
      <c r="F8" s="21" t="s">
        <v>8</v>
      </c>
      <c r="G8" s="21" t="s">
        <v>9</v>
      </c>
      <c r="H8" s="21" t="s">
        <v>10</v>
      </c>
      <c r="I8" s="21" t="s">
        <v>11</v>
      </c>
      <c r="J8" s="21" t="s">
        <v>12</v>
      </c>
      <c r="K8" s="21" t="s">
        <v>13</v>
      </c>
      <c r="L8" s="21" t="s">
        <v>14</v>
      </c>
      <c r="M8" s="21" t="s">
        <v>15</v>
      </c>
      <c r="N8" s="31" t="s">
        <v>16</v>
      </c>
      <c r="O8" s="32" t="s">
        <v>262</v>
      </c>
    </row>
    <row r="9" spans="1:15">
      <c r="A9" s="399" t="s">
        <v>31</v>
      </c>
      <c r="B9" s="400"/>
      <c r="C9" s="400"/>
      <c r="D9" s="400"/>
      <c r="E9" s="401"/>
      <c r="F9" s="401"/>
      <c r="G9" s="401"/>
      <c r="H9" s="401"/>
      <c r="I9" s="401"/>
      <c r="J9" s="401"/>
      <c r="K9" s="401"/>
      <c r="L9" s="401"/>
      <c r="M9" s="401"/>
      <c r="N9" s="401"/>
      <c r="O9" s="33"/>
    </row>
    <row r="10" spans="1:15">
      <c r="A10" s="395" t="s">
        <v>236</v>
      </c>
      <c r="B10" s="396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7"/>
    </row>
    <row r="11" spans="1:15" ht="15.75" thickBot="1">
      <c r="A11" s="382" t="s">
        <v>33</v>
      </c>
      <c r="B11" s="383"/>
      <c r="C11" s="383"/>
      <c r="D11" s="383"/>
      <c r="E11" s="383"/>
      <c r="F11" s="383"/>
      <c r="G11" s="383"/>
      <c r="H11" s="383"/>
      <c r="I11" s="383"/>
      <c r="J11" s="383"/>
      <c r="K11" s="383"/>
      <c r="L11" s="383"/>
      <c r="M11" s="383"/>
      <c r="N11" s="383"/>
      <c r="O11" s="384"/>
    </row>
    <row r="12" spans="1:15">
      <c r="A12" s="34" t="s">
        <v>20</v>
      </c>
      <c r="B12" s="35">
        <f>SUM(B13)</f>
        <v>189619</v>
      </c>
      <c r="C12" s="35">
        <f t="shared" ref="C12:N12" si="0">SUM(C13)</f>
        <v>0</v>
      </c>
      <c r="D12" s="35">
        <f>D13</f>
        <v>105294</v>
      </c>
      <c r="E12" s="35">
        <f t="shared" si="0"/>
        <v>34368</v>
      </c>
      <c r="F12" s="35">
        <f t="shared" si="0"/>
        <v>693</v>
      </c>
      <c r="G12" s="35">
        <f t="shared" si="0"/>
        <v>49264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5">
        <f t="shared" si="0"/>
        <v>0</v>
      </c>
      <c r="L12" s="35">
        <f t="shared" si="0"/>
        <v>0</v>
      </c>
      <c r="M12" s="35">
        <f t="shared" si="0"/>
        <v>0</v>
      </c>
      <c r="N12" s="35">
        <f t="shared" si="0"/>
        <v>0</v>
      </c>
      <c r="O12" s="36">
        <f>SUM(O13:O13)</f>
        <v>189619</v>
      </c>
    </row>
    <row r="13" spans="1:15">
      <c r="A13" s="37" t="s">
        <v>27</v>
      </c>
      <c r="B13" s="38">
        <v>189619</v>
      </c>
      <c r="C13" s="38"/>
      <c r="D13" s="38">
        <v>105294</v>
      </c>
      <c r="E13" s="38">
        <v>34368</v>
      </c>
      <c r="F13" s="38">
        <v>693</v>
      </c>
      <c r="G13" s="38">
        <v>49264</v>
      </c>
      <c r="H13" s="38"/>
      <c r="I13" s="38"/>
      <c r="J13" s="38"/>
      <c r="K13" s="38"/>
      <c r="L13" s="38"/>
      <c r="M13" s="38"/>
      <c r="N13" s="39"/>
      <c r="O13" s="40">
        <f>SUM(C13:N13)</f>
        <v>189619</v>
      </c>
    </row>
    <row r="14" spans="1:15">
      <c r="A14" s="34" t="s">
        <v>21</v>
      </c>
      <c r="B14" s="35">
        <f t="shared" ref="B14:N14" si="1">SUM(B15:B15)</f>
        <v>189619</v>
      </c>
      <c r="C14" s="35">
        <f t="shared" si="1"/>
        <v>0</v>
      </c>
      <c r="D14" s="35">
        <f t="shared" si="1"/>
        <v>105294</v>
      </c>
      <c r="E14" s="35">
        <f t="shared" si="1"/>
        <v>34368</v>
      </c>
      <c r="F14" s="35">
        <f t="shared" si="1"/>
        <v>693</v>
      </c>
      <c r="G14" s="35">
        <f t="shared" si="1"/>
        <v>49264</v>
      </c>
      <c r="H14" s="35">
        <f t="shared" si="1"/>
        <v>0</v>
      </c>
      <c r="I14" s="35">
        <f t="shared" si="1"/>
        <v>0</v>
      </c>
      <c r="J14" s="35">
        <f t="shared" si="1"/>
        <v>0</v>
      </c>
      <c r="K14" s="35">
        <f t="shared" si="1"/>
        <v>0</v>
      </c>
      <c r="L14" s="35">
        <f t="shared" si="1"/>
        <v>0</v>
      </c>
      <c r="M14" s="35">
        <f t="shared" si="1"/>
        <v>0</v>
      </c>
      <c r="N14" s="35">
        <f t="shared" si="1"/>
        <v>0</v>
      </c>
      <c r="O14" s="41">
        <f>SUM(C14:N14)</f>
        <v>189619</v>
      </c>
    </row>
    <row r="15" spans="1:15">
      <c r="A15" s="42" t="s">
        <v>22</v>
      </c>
      <c r="B15" s="43">
        <v>189619</v>
      </c>
      <c r="C15" s="43"/>
      <c r="D15" s="43">
        <v>105294</v>
      </c>
      <c r="E15" s="43">
        <v>34368</v>
      </c>
      <c r="F15" s="43">
        <v>693</v>
      </c>
      <c r="G15" s="43">
        <v>49264</v>
      </c>
      <c r="H15" s="43"/>
      <c r="I15" s="43"/>
      <c r="J15" s="43"/>
      <c r="K15" s="43"/>
      <c r="L15" s="43"/>
      <c r="M15" s="43"/>
      <c r="N15" s="44"/>
      <c r="O15" s="45">
        <f>SUM(C15:N15)</f>
        <v>189619</v>
      </c>
    </row>
    <row r="16" spans="1:15" ht="15.75" thickBot="1">
      <c r="A16" s="46" t="s">
        <v>23</v>
      </c>
      <c r="B16" s="47">
        <f t="shared" ref="B16:O16" si="2">SUM(B12-B14)</f>
        <v>0</v>
      </c>
      <c r="C16" s="47">
        <f t="shared" si="2"/>
        <v>0</v>
      </c>
      <c r="D16" s="47">
        <f t="shared" si="2"/>
        <v>0</v>
      </c>
      <c r="E16" s="47">
        <f>E12-E14</f>
        <v>0</v>
      </c>
      <c r="F16" s="47">
        <f t="shared" si="2"/>
        <v>0</v>
      </c>
      <c r="G16" s="47">
        <f t="shared" si="2"/>
        <v>0</v>
      </c>
      <c r="H16" s="47">
        <f t="shared" si="2"/>
        <v>0</v>
      </c>
      <c r="I16" s="47">
        <f t="shared" si="2"/>
        <v>0</v>
      </c>
      <c r="J16" s="47">
        <f t="shared" si="2"/>
        <v>0</v>
      </c>
      <c r="K16" s="47">
        <f t="shared" si="2"/>
        <v>0</v>
      </c>
      <c r="L16" s="47">
        <f t="shared" si="2"/>
        <v>0</v>
      </c>
      <c r="M16" s="47">
        <f t="shared" si="2"/>
        <v>0</v>
      </c>
      <c r="N16" s="48">
        <f t="shared" si="2"/>
        <v>0</v>
      </c>
      <c r="O16" s="49">
        <f t="shared" si="2"/>
        <v>0</v>
      </c>
    </row>
    <row r="17" spans="1:15" ht="15.75" thickBot="1">
      <c r="A17" s="20" t="s">
        <v>3</v>
      </c>
      <c r="B17" s="21" t="s">
        <v>4</v>
      </c>
      <c r="C17" s="21" t="s">
        <v>5</v>
      </c>
      <c r="D17" s="21" t="s">
        <v>6</v>
      </c>
      <c r="E17" s="21" t="s">
        <v>7</v>
      </c>
      <c r="F17" s="21" t="s">
        <v>8</v>
      </c>
      <c r="G17" s="21" t="s">
        <v>9</v>
      </c>
      <c r="H17" s="21" t="s">
        <v>10</v>
      </c>
      <c r="I17" s="21" t="s">
        <v>11</v>
      </c>
      <c r="J17" s="21" t="s">
        <v>12</v>
      </c>
      <c r="K17" s="21" t="s">
        <v>13</v>
      </c>
      <c r="L17" s="21" t="s">
        <v>14</v>
      </c>
      <c r="M17" s="21" t="s">
        <v>15</v>
      </c>
      <c r="N17" s="31" t="s">
        <v>16</v>
      </c>
      <c r="O17" s="32" t="s">
        <v>262</v>
      </c>
    </row>
    <row r="18" spans="1:15">
      <c r="A18" s="399" t="s">
        <v>31</v>
      </c>
      <c r="B18" s="400"/>
      <c r="C18" s="400"/>
      <c r="D18" s="400"/>
      <c r="E18" s="401"/>
      <c r="F18" s="401"/>
      <c r="G18" s="401"/>
      <c r="H18" s="401"/>
      <c r="I18" s="401"/>
      <c r="J18" s="401"/>
      <c r="K18" s="401"/>
      <c r="L18" s="401"/>
      <c r="M18" s="401"/>
      <c r="N18" s="401"/>
      <c r="O18" s="33"/>
    </row>
    <row r="19" spans="1:15">
      <c r="A19" s="395" t="s">
        <v>279</v>
      </c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  <c r="M19" s="396"/>
      <c r="N19" s="396"/>
      <c r="O19" s="397"/>
    </row>
    <row r="20" spans="1:15" ht="15.75" thickBot="1">
      <c r="A20" s="382" t="s">
        <v>33</v>
      </c>
      <c r="B20" s="383"/>
      <c r="C20" s="383"/>
      <c r="D20" s="383"/>
      <c r="E20" s="383"/>
      <c r="F20" s="383"/>
      <c r="G20" s="383"/>
      <c r="H20" s="383"/>
      <c r="I20" s="383"/>
      <c r="J20" s="383"/>
      <c r="K20" s="383"/>
      <c r="L20" s="383"/>
      <c r="M20" s="383"/>
      <c r="N20" s="383"/>
      <c r="O20" s="384"/>
    </row>
    <row r="21" spans="1:15">
      <c r="A21" s="34" t="s">
        <v>20</v>
      </c>
      <c r="B21" s="35">
        <f t="shared" ref="B21:O21" si="3">SUM(B22:B22)</f>
        <v>385028</v>
      </c>
      <c r="C21" s="35">
        <f t="shared" si="3"/>
        <v>0</v>
      </c>
      <c r="D21" s="35">
        <f t="shared" si="3"/>
        <v>0</v>
      </c>
      <c r="E21" s="35">
        <f t="shared" si="3"/>
        <v>0</v>
      </c>
      <c r="F21" s="35">
        <f t="shared" si="3"/>
        <v>3213</v>
      </c>
      <c r="G21" s="35">
        <f t="shared" si="3"/>
        <v>61988</v>
      </c>
      <c r="H21" s="35">
        <f t="shared" si="3"/>
        <v>117000</v>
      </c>
      <c r="I21" s="35">
        <f t="shared" si="3"/>
        <v>62781</v>
      </c>
      <c r="J21" s="35">
        <f t="shared" si="3"/>
        <v>117092</v>
      </c>
      <c r="K21" s="35">
        <f t="shared" si="3"/>
        <v>0</v>
      </c>
      <c r="L21" s="35">
        <f t="shared" si="3"/>
        <v>22938</v>
      </c>
      <c r="M21" s="35">
        <f t="shared" si="3"/>
        <v>0</v>
      </c>
      <c r="N21" s="35">
        <f t="shared" si="3"/>
        <v>0</v>
      </c>
      <c r="O21" s="36">
        <f t="shared" si="3"/>
        <v>385012</v>
      </c>
    </row>
    <row r="22" spans="1:15">
      <c r="A22" s="168" t="s">
        <v>241</v>
      </c>
      <c r="B22" s="169">
        <v>385028</v>
      </c>
      <c r="C22" s="38"/>
      <c r="D22" s="38"/>
      <c r="E22" s="38"/>
      <c r="F22" s="38">
        <v>3213</v>
      </c>
      <c r="G22" s="38">
        <v>61988</v>
      </c>
      <c r="H22" s="38">
        <v>117000</v>
      </c>
      <c r="I22" s="38">
        <v>62781</v>
      </c>
      <c r="J22" s="38">
        <v>117092</v>
      </c>
      <c r="K22" s="38"/>
      <c r="L22" s="38">
        <v>22938</v>
      </c>
      <c r="M22" s="38"/>
      <c r="N22" s="39"/>
      <c r="O22" s="40">
        <f>SUM(C22:N22)</f>
        <v>385012</v>
      </c>
    </row>
    <row r="23" spans="1:15">
      <c r="A23" s="34" t="s">
        <v>21</v>
      </c>
      <c r="B23" s="35">
        <f t="shared" ref="B23:N23" si="4">SUM(B24:B24)</f>
        <v>385028</v>
      </c>
      <c r="C23" s="35">
        <f t="shared" si="4"/>
        <v>0</v>
      </c>
      <c r="D23" s="35">
        <f t="shared" si="4"/>
        <v>0</v>
      </c>
      <c r="E23" s="35">
        <f t="shared" si="4"/>
        <v>0</v>
      </c>
      <c r="F23" s="35">
        <f t="shared" si="4"/>
        <v>3213</v>
      </c>
      <c r="G23" s="35">
        <f t="shared" si="4"/>
        <v>61988</v>
      </c>
      <c r="H23" s="35">
        <f t="shared" si="4"/>
        <v>117000</v>
      </c>
      <c r="I23" s="35">
        <f t="shared" si="4"/>
        <v>62781</v>
      </c>
      <c r="J23" s="35">
        <f t="shared" si="4"/>
        <v>117092</v>
      </c>
      <c r="K23" s="35">
        <f t="shared" si="4"/>
        <v>0</v>
      </c>
      <c r="L23" s="35">
        <f t="shared" si="4"/>
        <v>22938</v>
      </c>
      <c r="M23" s="35">
        <f t="shared" si="4"/>
        <v>0</v>
      </c>
      <c r="N23" s="35">
        <f t="shared" si="4"/>
        <v>0</v>
      </c>
      <c r="O23" s="41">
        <f>SUM(C23:N23)</f>
        <v>385012</v>
      </c>
    </row>
    <row r="24" spans="1:15">
      <c r="A24" s="42" t="s">
        <v>22</v>
      </c>
      <c r="B24" s="43">
        <v>385028</v>
      </c>
      <c r="C24" s="43"/>
      <c r="D24" s="43"/>
      <c r="E24" s="43"/>
      <c r="F24" s="43">
        <v>3213</v>
      </c>
      <c r="G24" s="43">
        <v>61988</v>
      </c>
      <c r="H24" s="43">
        <v>117000</v>
      </c>
      <c r="I24" s="43">
        <v>62781</v>
      </c>
      <c r="J24" s="43">
        <v>117092</v>
      </c>
      <c r="K24" s="43"/>
      <c r="L24" s="43">
        <v>22938</v>
      </c>
      <c r="M24" s="43"/>
      <c r="N24" s="44"/>
      <c r="O24" s="45"/>
    </row>
    <row r="25" spans="1:15" ht="15.75" thickBot="1">
      <c r="A25" s="46" t="s">
        <v>23</v>
      </c>
      <c r="B25" s="47">
        <f t="shared" ref="B25:O25" si="5">SUM(B21-B23)</f>
        <v>0</v>
      </c>
      <c r="C25" s="47">
        <f t="shared" si="5"/>
        <v>0</v>
      </c>
      <c r="D25" s="47">
        <f t="shared" si="5"/>
        <v>0</v>
      </c>
      <c r="E25" s="47">
        <f t="shared" si="5"/>
        <v>0</v>
      </c>
      <c r="F25" s="47">
        <f t="shared" si="5"/>
        <v>0</v>
      </c>
      <c r="G25" s="47">
        <f t="shared" si="5"/>
        <v>0</v>
      </c>
      <c r="H25" s="47">
        <f t="shared" si="5"/>
        <v>0</v>
      </c>
      <c r="I25" s="47">
        <f t="shared" si="5"/>
        <v>0</v>
      </c>
      <c r="J25" s="47">
        <f t="shared" si="5"/>
        <v>0</v>
      </c>
      <c r="K25" s="47">
        <f t="shared" si="5"/>
        <v>0</v>
      </c>
      <c r="L25" s="47">
        <f t="shared" si="5"/>
        <v>0</v>
      </c>
      <c r="M25" s="47">
        <f t="shared" si="5"/>
        <v>0</v>
      </c>
      <c r="N25" s="48">
        <f t="shared" si="5"/>
        <v>0</v>
      </c>
      <c r="O25" s="49">
        <f t="shared" si="5"/>
        <v>0</v>
      </c>
    </row>
    <row r="26" spans="1:15" s="4" customFormat="1" ht="15.75" thickBot="1">
      <c r="A26" s="20" t="s">
        <v>3</v>
      </c>
      <c r="B26" s="21" t="s">
        <v>4</v>
      </c>
      <c r="C26" s="21" t="s">
        <v>5</v>
      </c>
      <c r="D26" s="21" t="s">
        <v>6</v>
      </c>
      <c r="E26" s="21" t="s">
        <v>7</v>
      </c>
      <c r="F26" s="21" t="s">
        <v>8</v>
      </c>
      <c r="G26" s="21" t="s">
        <v>9</v>
      </c>
      <c r="H26" s="21" t="s">
        <v>10</v>
      </c>
      <c r="I26" s="21" t="s">
        <v>11</v>
      </c>
      <c r="J26" s="21" t="s">
        <v>12</v>
      </c>
      <c r="K26" s="21" t="s">
        <v>13</v>
      </c>
      <c r="L26" s="21" t="s">
        <v>14</v>
      </c>
      <c r="M26" s="21" t="s">
        <v>15</v>
      </c>
      <c r="N26" s="31" t="s">
        <v>16</v>
      </c>
      <c r="O26" s="32" t="s">
        <v>262</v>
      </c>
    </row>
    <row r="27" spans="1:15">
      <c r="A27" s="399" t="s">
        <v>31</v>
      </c>
      <c r="B27" s="400"/>
      <c r="C27" s="400"/>
      <c r="D27" s="400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33"/>
    </row>
    <row r="28" spans="1:15">
      <c r="A28" s="395" t="s">
        <v>237</v>
      </c>
      <c r="B28" s="396"/>
      <c r="C28" s="396"/>
      <c r="D28" s="396"/>
      <c r="E28" s="396"/>
      <c r="F28" s="396"/>
      <c r="G28" s="396"/>
      <c r="H28" s="396"/>
      <c r="I28" s="396"/>
      <c r="J28" s="396"/>
      <c r="K28" s="396"/>
      <c r="L28" s="396"/>
      <c r="M28" s="396"/>
      <c r="N28" s="396"/>
      <c r="O28" s="397"/>
    </row>
    <row r="29" spans="1:15" ht="15.75" thickBot="1">
      <c r="A29" s="382" t="s">
        <v>32</v>
      </c>
      <c r="B29" s="383"/>
      <c r="C29" s="383"/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4"/>
    </row>
    <row r="30" spans="1:15">
      <c r="A30" s="34" t="s">
        <v>20</v>
      </c>
      <c r="B30" s="35">
        <f>SUM(B31)</f>
        <v>239117</v>
      </c>
      <c r="C30" s="35">
        <f t="shared" ref="C30:N30" si="6">SUM(C31)</f>
        <v>102073</v>
      </c>
      <c r="D30" s="35">
        <f t="shared" si="6"/>
        <v>64622</v>
      </c>
      <c r="E30" s="35">
        <f t="shared" si="6"/>
        <v>0</v>
      </c>
      <c r="F30" s="35">
        <f t="shared" si="6"/>
        <v>0</v>
      </c>
      <c r="G30" s="35">
        <f t="shared" si="6"/>
        <v>0</v>
      </c>
      <c r="H30" s="35">
        <f t="shared" si="6"/>
        <v>72422</v>
      </c>
      <c r="I30" s="35">
        <f t="shared" si="6"/>
        <v>0</v>
      </c>
      <c r="J30" s="35">
        <f t="shared" si="6"/>
        <v>0</v>
      </c>
      <c r="K30" s="35">
        <f t="shared" si="6"/>
        <v>0</v>
      </c>
      <c r="L30" s="35">
        <f t="shared" si="6"/>
        <v>0</v>
      </c>
      <c r="M30" s="35">
        <f t="shared" si="6"/>
        <v>0</v>
      </c>
      <c r="N30" s="35">
        <f t="shared" si="6"/>
        <v>0</v>
      </c>
      <c r="O30" s="36">
        <f>SUM(O31:O31)</f>
        <v>239117</v>
      </c>
    </row>
    <row r="31" spans="1:15">
      <c r="A31" s="168" t="s">
        <v>27</v>
      </c>
      <c r="B31" s="169">
        <v>239117</v>
      </c>
      <c r="C31" s="169">
        <v>102073</v>
      </c>
      <c r="D31" s="169">
        <v>64622</v>
      </c>
      <c r="E31" s="169"/>
      <c r="F31" s="169"/>
      <c r="G31" s="169"/>
      <c r="H31" s="169">
        <v>72422</v>
      </c>
      <c r="I31" s="169"/>
      <c r="J31" s="169"/>
      <c r="K31" s="169"/>
      <c r="L31" s="169"/>
      <c r="M31" s="169"/>
      <c r="N31" s="170"/>
      <c r="O31" s="171">
        <f>SUM(C31:N31)</f>
        <v>239117</v>
      </c>
    </row>
    <row r="32" spans="1:15" s="223" customFormat="1">
      <c r="A32" s="34" t="s">
        <v>21</v>
      </c>
      <c r="B32" s="35">
        <f t="shared" ref="B32:N32" si="7">SUM(B33:B33)</f>
        <v>239117</v>
      </c>
      <c r="C32" s="35">
        <f t="shared" si="7"/>
        <v>39021</v>
      </c>
      <c r="D32" s="35">
        <f t="shared" si="7"/>
        <v>4041</v>
      </c>
      <c r="E32" s="35">
        <f t="shared" si="7"/>
        <v>39021</v>
      </c>
      <c r="F32" s="35">
        <f t="shared" si="7"/>
        <v>4040</v>
      </c>
      <c r="G32" s="35">
        <f t="shared" si="7"/>
        <v>27039</v>
      </c>
      <c r="H32" s="35">
        <f t="shared" si="7"/>
        <v>34842</v>
      </c>
      <c r="I32" s="35">
        <f t="shared" si="7"/>
        <v>34982</v>
      </c>
      <c r="J32" s="35">
        <f t="shared" si="7"/>
        <v>56131</v>
      </c>
      <c r="K32" s="35">
        <f t="shared" si="7"/>
        <v>0</v>
      </c>
      <c r="L32" s="35">
        <f t="shared" si="7"/>
        <v>0</v>
      </c>
      <c r="M32" s="35">
        <f t="shared" si="7"/>
        <v>0</v>
      </c>
      <c r="N32" s="35">
        <f t="shared" si="7"/>
        <v>0</v>
      </c>
      <c r="O32" s="41">
        <f>SUM(C32:N32)</f>
        <v>239117</v>
      </c>
    </row>
    <row r="33" spans="1:17">
      <c r="A33" s="42" t="s">
        <v>22</v>
      </c>
      <c r="B33" s="43">
        <v>239117</v>
      </c>
      <c r="C33" s="43">
        <v>39021</v>
      </c>
      <c r="D33" s="43">
        <v>4041</v>
      </c>
      <c r="E33" s="43">
        <v>39021</v>
      </c>
      <c r="F33" s="43">
        <v>4040</v>
      </c>
      <c r="G33" s="43">
        <v>27039</v>
      </c>
      <c r="H33" s="43">
        <v>34842</v>
      </c>
      <c r="I33" s="43">
        <v>34982</v>
      </c>
      <c r="J33" s="43">
        <v>56131</v>
      </c>
      <c r="K33" s="43"/>
      <c r="L33" s="43"/>
      <c r="M33" s="43"/>
      <c r="N33" s="44"/>
      <c r="O33" s="45">
        <f>SUM(C33:N33)</f>
        <v>239117</v>
      </c>
    </row>
    <row r="34" spans="1:17" ht="15.75" thickBot="1">
      <c r="A34" s="46" t="s">
        <v>23</v>
      </c>
      <c r="B34" s="47">
        <f t="shared" ref="B34:O34" si="8">SUM(B30-B32)</f>
        <v>0</v>
      </c>
      <c r="C34" s="47">
        <f t="shared" si="8"/>
        <v>63052</v>
      </c>
      <c r="D34" s="47">
        <f t="shared" si="8"/>
        <v>60581</v>
      </c>
      <c r="E34" s="47">
        <f t="shared" si="8"/>
        <v>-39021</v>
      </c>
      <c r="F34" s="47">
        <f t="shared" si="8"/>
        <v>-4040</v>
      </c>
      <c r="G34" s="47">
        <f t="shared" si="8"/>
        <v>-27039</v>
      </c>
      <c r="H34" s="47">
        <f t="shared" si="8"/>
        <v>37580</v>
      </c>
      <c r="I34" s="47">
        <f t="shared" si="8"/>
        <v>-34982</v>
      </c>
      <c r="J34" s="47">
        <f t="shared" si="8"/>
        <v>-56131</v>
      </c>
      <c r="K34" s="47">
        <f t="shared" si="8"/>
        <v>0</v>
      </c>
      <c r="L34" s="47">
        <f t="shared" si="8"/>
        <v>0</v>
      </c>
      <c r="M34" s="47">
        <f t="shared" si="8"/>
        <v>0</v>
      </c>
      <c r="N34" s="48">
        <f t="shared" si="8"/>
        <v>0</v>
      </c>
      <c r="O34" s="49">
        <f t="shared" si="8"/>
        <v>0</v>
      </c>
    </row>
    <row r="35" spans="1:17" ht="15.75" thickBot="1">
      <c r="A35" s="20" t="s">
        <v>3</v>
      </c>
      <c r="B35" s="21" t="s">
        <v>4</v>
      </c>
      <c r="C35" s="21" t="s">
        <v>5</v>
      </c>
      <c r="D35" s="21" t="s">
        <v>6</v>
      </c>
      <c r="E35" s="21" t="s">
        <v>7</v>
      </c>
      <c r="F35" s="21" t="s">
        <v>8</v>
      </c>
      <c r="G35" s="21" t="s">
        <v>9</v>
      </c>
      <c r="H35" s="21" t="s">
        <v>10</v>
      </c>
      <c r="I35" s="21" t="s">
        <v>11</v>
      </c>
      <c r="J35" s="21" t="s">
        <v>12</v>
      </c>
      <c r="K35" s="21" t="s">
        <v>13</v>
      </c>
      <c r="L35" s="21" t="s">
        <v>14</v>
      </c>
      <c r="M35" s="21" t="s">
        <v>15</v>
      </c>
      <c r="N35" s="31" t="s">
        <v>16</v>
      </c>
      <c r="O35" s="32" t="s">
        <v>262</v>
      </c>
    </row>
    <row r="36" spans="1:17">
      <c r="A36" s="399" t="s">
        <v>31</v>
      </c>
      <c r="B36" s="400"/>
      <c r="C36" s="400"/>
      <c r="D36" s="400"/>
      <c r="E36" s="401"/>
      <c r="F36" s="401"/>
      <c r="G36" s="401"/>
      <c r="H36" s="401"/>
      <c r="I36" s="401"/>
      <c r="J36" s="401"/>
      <c r="K36" s="401"/>
      <c r="L36" s="401"/>
      <c r="M36" s="401"/>
      <c r="N36" s="401"/>
      <c r="O36" s="33"/>
    </row>
    <row r="37" spans="1:17">
      <c r="A37" s="395" t="s">
        <v>238</v>
      </c>
      <c r="B37" s="396"/>
      <c r="C37" s="396"/>
      <c r="D37" s="396"/>
      <c r="E37" s="396"/>
      <c r="F37" s="396"/>
      <c r="G37" s="396"/>
      <c r="H37" s="396"/>
      <c r="I37" s="396"/>
      <c r="J37" s="396"/>
      <c r="K37" s="396"/>
      <c r="L37" s="396"/>
      <c r="M37" s="396"/>
      <c r="N37" s="396"/>
      <c r="O37" s="397"/>
    </row>
    <row r="38" spans="1:17" ht="15.75" thickBot="1">
      <c r="A38" s="382" t="s">
        <v>239</v>
      </c>
      <c r="B38" s="383"/>
      <c r="C38" s="383"/>
      <c r="D38" s="383"/>
      <c r="E38" s="383"/>
      <c r="F38" s="383"/>
      <c r="G38" s="383"/>
      <c r="H38" s="383"/>
      <c r="I38" s="383"/>
      <c r="J38" s="383"/>
      <c r="K38" s="383"/>
      <c r="L38" s="383"/>
      <c r="M38" s="383"/>
      <c r="N38" s="383"/>
      <c r="O38" s="384"/>
    </row>
    <row r="39" spans="1:17">
      <c r="A39" s="34" t="s">
        <v>20</v>
      </c>
      <c r="B39" s="35">
        <f>SUM(B40)</f>
        <v>77135</v>
      </c>
      <c r="C39" s="35">
        <f t="shared" ref="C39:N39" si="9">SUM(C40)</f>
        <v>0</v>
      </c>
      <c r="D39" s="35">
        <f t="shared" si="9"/>
        <v>0</v>
      </c>
      <c r="E39" s="35">
        <f t="shared" si="9"/>
        <v>77135</v>
      </c>
      <c r="F39" s="35">
        <f t="shared" si="9"/>
        <v>0</v>
      </c>
      <c r="G39" s="35">
        <f t="shared" si="9"/>
        <v>0</v>
      </c>
      <c r="H39" s="35">
        <f t="shared" si="9"/>
        <v>0</v>
      </c>
      <c r="I39" s="35">
        <f t="shared" si="9"/>
        <v>0</v>
      </c>
      <c r="J39" s="35">
        <f t="shared" si="9"/>
        <v>0</v>
      </c>
      <c r="K39" s="35">
        <f t="shared" si="9"/>
        <v>0</v>
      </c>
      <c r="L39" s="35">
        <f t="shared" si="9"/>
        <v>0</v>
      </c>
      <c r="M39" s="35">
        <f t="shared" si="9"/>
        <v>0</v>
      </c>
      <c r="N39" s="35">
        <f t="shared" si="9"/>
        <v>0</v>
      </c>
      <c r="O39" s="36">
        <f>SUM(O40:O40)</f>
        <v>77135</v>
      </c>
    </row>
    <row r="40" spans="1:17">
      <c r="A40" s="37" t="s">
        <v>27</v>
      </c>
      <c r="B40" s="38">
        <v>77135</v>
      </c>
      <c r="C40" s="38"/>
      <c r="D40" s="38"/>
      <c r="E40" s="38">
        <v>77135</v>
      </c>
      <c r="F40" s="38"/>
      <c r="G40" s="38"/>
      <c r="H40" s="38"/>
      <c r="I40" s="38"/>
      <c r="J40" s="38"/>
      <c r="K40" s="38"/>
      <c r="L40" s="38"/>
      <c r="M40" s="38"/>
      <c r="N40" s="39"/>
      <c r="O40" s="40">
        <f>SUM(C40:N40)</f>
        <v>77135</v>
      </c>
      <c r="Q40" t="s">
        <v>225</v>
      </c>
    </row>
    <row r="41" spans="1:17">
      <c r="A41" s="34" t="s">
        <v>21</v>
      </c>
      <c r="B41" s="35">
        <f t="shared" ref="B41:N41" si="10">SUM(B42:B42)</f>
        <v>77135</v>
      </c>
      <c r="C41" s="35">
        <f t="shared" si="10"/>
        <v>0</v>
      </c>
      <c r="D41" s="35">
        <f t="shared" si="10"/>
        <v>5755</v>
      </c>
      <c r="E41" s="35">
        <f t="shared" si="10"/>
        <v>9728</v>
      </c>
      <c r="F41" s="35">
        <f t="shared" si="10"/>
        <v>3500</v>
      </c>
      <c r="G41" s="35">
        <f t="shared" si="10"/>
        <v>58152</v>
      </c>
      <c r="H41" s="35">
        <f t="shared" si="10"/>
        <v>0</v>
      </c>
      <c r="I41" s="35">
        <f t="shared" si="10"/>
        <v>0</v>
      </c>
      <c r="J41" s="35">
        <f t="shared" si="10"/>
        <v>0</v>
      </c>
      <c r="K41" s="35">
        <f t="shared" si="10"/>
        <v>0</v>
      </c>
      <c r="L41" s="35">
        <f t="shared" si="10"/>
        <v>0</v>
      </c>
      <c r="M41" s="35">
        <f t="shared" si="10"/>
        <v>0</v>
      </c>
      <c r="N41" s="35">
        <f t="shared" si="10"/>
        <v>0</v>
      </c>
      <c r="O41" s="41">
        <f>SUM(C41:N41)</f>
        <v>77135</v>
      </c>
    </row>
    <row r="42" spans="1:17">
      <c r="A42" s="42" t="s">
        <v>22</v>
      </c>
      <c r="B42" s="43">
        <v>77135</v>
      </c>
      <c r="C42" s="43">
        <v>0</v>
      </c>
      <c r="D42" s="43">
        <v>5755</v>
      </c>
      <c r="E42" s="43">
        <v>9728</v>
      </c>
      <c r="F42" s="43">
        <v>3500</v>
      </c>
      <c r="G42" s="43">
        <v>58152</v>
      </c>
      <c r="H42" s="43"/>
      <c r="I42" s="43"/>
      <c r="J42" s="43"/>
      <c r="K42" s="43"/>
      <c r="L42" s="43"/>
      <c r="M42" s="43"/>
      <c r="N42" s="44"/>
      <c r="O42" s="45">
        <f>SUM(C42:N42)</f>
        <v>77135</v>
      </c>
    </row>
    <row r="43" spans="1:17" ht="15.75" thickBot="1">
      <c r="A43" s="46" t="s">
        <v>23</v>
      </c>
      <c r="B43" s="47">
        <f t="shared" ref="B43:O43" si="11">SUM(B39-B41)</f>
        <v>0</v>
      </c>
      <c r="C43" s="47">
        <f t="shared" si="11"/>
        <v>0</v>
      </c>
      <c r="D43" s="47">
        <f t="shared" si="11"/>
        <v>-5755</v>
      </c>
      <c r="E43" s="47">
        <f t="shared" si="11"/>
        <v>67407</v>
      </c>
      <c r="F43" s="47">
        <f t="shared" si="11"/>
        <v>-3500</v>
      </c>
      <c r="G43" s="47">
        <f t="shared" si="11"/>
        <v>-58152</v>
      </c>
      <c r="H43" s="47">
        <f t="shared" si="11"/>
        <v>0</v>
      </c>
      <c r="I43" s="47">
        <f t="shared" si="11"/>
        <v>0</v>
      </c>
      <c r="J43" s="47">
        <f t="shared" si="11"/>
        <v>0</v>
      </c>
      <c r="K43" s="47">
        <f t="shared" si="11"/>
        <v>0</v>
      </c>
      <c r="L43" s="47">
        <f t="shared" si="11"/>
        <v>0</v>
      </c>
      <c r="M43" s="47">
        <f t="shared" si="11"/>
        <v>0</v>
      </c>
      <c r="N43" s="48">
        <f t="shared" si="11"/>
        <v>0</v>
      </c>
      <c r="O43" s="49">
        <f t="shared" si="11"/>
        <v>0</v>
      </c>
    </row>
    <row r="44" spans="1:17" ht="15.75" thickBot="1">
      <c r="A44" s="20" t="s">
        <v>3</v>
      </c>
      <c r="B44" s="21" t="s">
        <v>4</v>
      </c>
      <c r="C44" s="21" t="s">
        <v>5</v>
      </c>
      <c r="D44" s="21" t="s">
        <v>6</v>
      </c>
      <c r="E44" s="21" t="s">
        <v>7</v>
      </c>
      <c r="F44" s="21" t="s">
        <v>8</v>
      </c>
      <c r="G44" s="21" t="s">
        <v>9</v>
      </c>
      <c r="H44" s="21" t="s">
        <v>10</v>
      </c>
      <c r="I44" s="21" t="s">
        <v>11</v>
      </c>
      <c r="J44" s="21" t="s">
        <v>12</v>
      </c>
      <c r="K44" s="21" t="s">
        <v>13</v>
      </c>
      <c r="L44" s="21" t="s">
        <v>14</v>
      </c>
      <c r="M44" s="21" t="s">
        <v>15</v>
      </c>
      <c r="N44" s="31" t="s">
        <v>16</v>
      </c>
      <c r="O44" s="32" t="s">
        <v>262</v>
      </c>
    </row>
    <row r="45" spans="1:17" s="4" customFormat="1" ht="15.75" thickBot="1">
      <c r="A45" s="376" t="s">
        <v>17</v>
      </c>
      <c r="B45" s="377"/>
      <c r="C45" s="377"/>
      <c r="D45" s="377"/>
      <c r="E45" s="378"/>
      <c r="F45" s="378"/>
      <c r="G45" s="378"/>
      <c r="H45" s="378"/>
      <c r="I45" s="378"/>
      <c r="J45" s="378"/>
      <c r="K45" s="378"/>
      <c r="L45" s="378"/>
      <c r="M45" s="378"/>
      <c r="N45" s="378"/>
      <c r="O45" s="322"/>
    </row>
    <row r="46" spans="1:17">
      <c r="A46" s="379" t="s">
        <v>35</v>
      </c>
      <c r="B46" s="380"/>
      <c r="C46" s="380"/>
      <c r="D46" s="380"/>
      <c r="E46" s="380"/>
      <c r="F46" s="380"/>
      <c r="G46" s="380"/>
      <c r="H46" s="380"/>
      <c r="I46" s="380"/>
      <c r="J46" s="380"/>
      <c r="K46" s="380"/>
      <c r="L46" s="380"/>
      <c r="M46" s="380"/>
      <c r="N46" s="380"/>
      <c r="O46" s="381"/>
    </row>
    <row r="47" spans="1:17" ht="15.75" thickBot="1">
      <c r="A47" s="382" t="s">
        <v>19</v>
      </c>
      <c r="B47" s="383"/>
      <c r="C47" s="383"/>
      <c r="D47" s="383"/>
      <c r="E47" s="383"/>
      <c r="F47" s="383"/>
      <c r="G47" s="383"/>
      <c r="H47" s="383"/>
      <c r="I47" s="383"/>
      <c r="J47" s="383"/>
      <c r="K47" s="383"/>
      <c r="L47" s="383"/>
      <c r="M47" s="383"/>
      <c r="N47" s="383"/>
      <c r="O47" s="384"/>
    </row>
    <row r="48" spans="1:17">
      <c r="A48" s="51" t="s">
        <v>36</v>
      </c>
      <c r="B48" s="35">
        <f>SUM(B49+B55)</f>
        <v>12235512</v>
      </c>
      <c r="C48" s="35">
        <f t="shared" ref="C48:N48" si="12">SUM(C49+C55)</f>
        <v>1798742</v>
      </c>
      <c r="D48" s="35">
        <f t="shared" si="12"/>
        <v>520187</v>
      </c>
      <c r="E48" s="35">
        <f t="shared" si="12"/>
        <v>599752</v>
      </c>
      <c r="F48" s="35">
        <f t="shared" si="12"/>
        <v>0</v>
      </c>
      <c r="G48" s="35">
        <f t="shared" si="12"/>
        <v>879235</v>
      </c>
      <c r="H48" s="35">
        <f t="shared" si="12"/>
        <v>0</v>
      </c>
      <c r="I48" s="35">
        <f t="shared" si="12"/>
        <v>4980787</v>
      </c>
      <c r="J48" s="35">
        <f t="shared" si="12"/>
        <v>0</v>
      </c>
      <c r="K48" s="35">
        <f t="shared" si="12"/>
        <v>0</v>
      </c>
      <c r="L48" s="35">
        <f t="shared" si="12"/>
        <v>0</v>
      </c>
      <c r="M48" s="35">
        <f t="shared" si="12"/>
        <v>0</v>
      </c>
      <c r="N48" s="35">
        <f t="shared" si="12"/>
        <v>0</v>
      </c>
      <c r="O48" s="36">
        <f>SUM(C48:N48)</f>
        <v>8778703</v>
      </c>
    </row>
    <row r="49" spans="1:17">
      <c r="A49" s="34" t="s">
        <v>37</v>
      </c>
      <c r="B49" s="35">
        <f>SUM(B50:B54)</f>
        <v>71072</v>
      </c>
      <c r="C49" s="35">
        <f t="shared" ref="C49:N49" si="13">SUM(C50:C54)</f>
        <v>30801</v>
      </c>
      <c r="D49" s="35">
        <f t="shared" si="13"/>
        <v>1902</v>
      </c>
      <c r="E49" s="35">
        <f t="shared" si="13"/>
        <v>1728</v>
      </c>
      <c r="F49" s="35">
        <f t="shared" si="13"/>
        <v>0</v>
      </c>
      <c r="G49" s="35">
        <f t="shared" si="13"/>
        <v>2131</v>
      </c>
      <c r="H49" s="35">
        <f t="shared" si="13"/>
        <v>0</v>
      </c>
      <c r="I49" s="35">
        <f t="shared" si="13"/>
        <v>34510</v>
      </c>
      <c r="J49" s="35">
        <f t="shared" si="13"/>
        <v>0</v>
      </c>
      <c r="K49" s="35">
        <f t="shared" si="13"/>
        <v>0</v>
      </c>
      <c r="L49" s="35">
        <f t="shared" si="13"/>
        <v>0</v>
      </c>
      <c r="M49" s="35">
        <f t="shared" si="13"/>
        <v>0</v>
      </c>
      <c r="N49" s="35">
        <f t="shared" si="13"/>
        <v>0</v>
      </c>
      <c r="O49" s="50">
        <f>SUM(C49:N49)</f>
        <v>71072</v>
      </c>
    </row>
    <row r="50" spans="1:17">
      <c r="A50" s="37" t="s">
        <v>27</v>
      </c>
      <c r="B50" s="38">
        <v>65311</v>
      </c>
      <c r="C50" s="38">
        <v>30801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34510</v>
      </c>
      <c r="J50" s="38">
        <v>0</v>
      </c>
      <c r="K50" s="38">
        <v>0</v>
      </c>
      <c r="L50" s="38">
        <v>0</v>
      </c>
      <c r="M50" s="38">
        <v>0</v>
      </c>
      <c r="N50" s="39">
        <v>0</v>
      </c>
      <c r="O50" s="40">
        <f>SUM(C50:N50)</f>
        <v>65311</v>
      </c>
      <c r="Q50" t="s">
        <v>225</v>
      </c>
    </row>
    <row r="51" spans="1:17" s="4" customFormat="1">
      <c r="A51" s="37" t="s">
        <v>38</v>
      </c>
      <c r="B51" s="38">
        <v>1152</v>
      </c>
      <c r="C51" s="38">
        <v>0</v>
      </c>
      <c r="D51" s="38">
        <v>300</v>
      </c>
      <c r="E51" s="38">
        <v>0</v>
      </c>
      <c r="F51" s="38">
        <v>0</v>
      </c>
      <c r="G51" s="38">
        <v>852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9">
        <v>0</v>
      </c>
      <c r="O51" s="40">
        <f t="shared" ref="O51:O54" si="14">SUM(C51:N51)</f>
        <v>1152</v>
      </c>
    </row>
    <row r="52" spans="1:17" s="4" customFormat="1">
      <c r="A52" s="37" t="s">
        <v>24</v>
      </c>
      <c r="B52" s="38">
        <v>1729</v>
      </c>
      <c r="C52" s="38">
        <v>0</v>
      </c>
      <c r="D52" s="38">
        <v>450</v>
      </c>
      <c r="E52" s="38">
        <v>0</v>
      </c>
      <c r="F52" s="38">
        <v>0</v>
      </c>
      <c r="G52" s="38">
        <v>1279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9">
        <v>0</v>
      </c>
      <c r="O52" s="40">
        <f t="shared" si="14"/>
        <v>1729</v>
      </c>
    </row>
    <row r="53" spans="1:17" s="4" customFormat="1">
      <c r="A53" s="37" t="s">
        <v>26</v>
      </c>
      <c r="B53" s="38">
        <v>1728</v>
      </c>
      <c r="C53" s="38">
        <v>0</v>
      </c>
      <c r="D53" s="38">
        <v>0</v>
      </c>
      <c r="E53" s="38">
        <v>1728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9">
        <v>0</v>
      </c>
      <c r="O53" s="40">
        <f t="shared" si="14"/>
        <v>1728</v>
      </c>
    </row>
    <row r="54" spans="1:17" s="4" customFormat="1">
      <c r="A54" s="37" t="s">
        <v>25</v>
      </c>
      <c r="B54" s="38">
        <v>1152</v>
      </c>
      <c r="C54" s="38">
        <v>0</v>
      </c>
      <c r="D54" s="38">
        <v>1152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9">
        <v>0</v>
      </c>
      <c r="O54" s="40">
        <f t="shared" si="14"/>
        <v>1152</v>
      </c>
    </row>
    <row r="55" spans="1:17" s="4" customFormat="1">
      <c r="A55" s="34" t="s">
        <v>39</v>
      </c>
      <c r="B55" s="35">
        <f>SUM(B56:B60)</f>
        <v>12164440</v>
      </c>
      <c r="C55" s="35">
        <f t="shared" ref="C55:N55" si="15">SUM(C56:C60)</f>
        <v>1767941</v>
      </c>
      <c r="D55" s="35">
        <f t="shared" si="15"/>
        <v>518285</v>
      </c>
      <c r="E55" s="35">
        <f t="shared" si="15"/>
        <v>598024</v>
      </c>
      <c r="F55" s="35">
        <f t="shared" si="15"/>
        <v>0</v>
      </c>
      <c r="G55" s="35">
        <f t="shared" si="15"/>
        <v>877104</v>
      </c>
      <c r="H55" s="35">
        <f t="shared" si="15"/>
        <v>0</v>
      </c>
      <c r="I55" s="35">
        <f t="shared" si="15"/>
        <v>4946277</v>
      </c>
      <c r="J55" s="35">
        <f t="shared" si="15"/>
        <v>0</v>
      </c>
      <c r="K55" s="35">
        <f t="shared" si="15"/>
        <v>0</v>
      </c>
      <c r="L55" s="35">
        <f t="shared" si="15"/>
        <v>0</v>
      </c>
      <c r="M55" s="35">
        <f t="shared" si="15"/>
        <v>0</v>
      </c>
      <c r="N55" s="35">
        <f t="shared" si="15"/>
        <v>0</v>
      </c>
      <c r="O55" s="50">
        <f>SUM(C55:N55)</f>
        <v>8707631</v>
      </c>
    </row>
    <row r="56" spans="1:17" s="4" customFormat="1">
      <c r="A56" s="37" t="s">
        <v>27</v>
      </c>
      <c r="B56" s="38">
        <v>10171027</v>
      </c>
      <c r="C56" s="38">
        <v>1767941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4946277</v>
      </c>
      <c r="J56" s="38">
        <v>0</v>
      </c>
      <c r="K56" s="38">
        <v>0</v>
      </c>
      <c r="L56" s="38">
        <v>0</v>
      </c>
      <c r="M56" s="38">
        <v>0</v>
      </c>
      <c r="N56" s="39">
        <v>0</v>
      </c>
      <c r="O56" s="40">
        <f>SUM(C56:N56)</f>
        <v>6714218</v>
      </c>
    </row>
    <row r="57" spans="1:17" s="4" customFormat="1">
      <c r="A57" s="37" t="s">
        <v>38</v>
      </c>
      <c r="B57" s="38">
        <v>398683</v>
      </c>
      <c r="C57" s="38">
        <v>0</v>
      </c>
      <c r="D57" s="38">
        <v>47838</v>
      </c>
      <c r="E57" s="38">
        <v>0</v>
      </c>
      <c r="F57" s="38">
        <v>0</v>
      </c>
      <c r="G57" s="38">
        <v>350845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9">
        <v>0</v>
      </c>
      <c r="O57" s="40">
        <f t="shared" ref="O57:O60" si="16">SUM(C57:N57)</f>
        <v>398683</v>
      </c>
    </row>
    <row r="58" spans="1:17">
      <c r="A58" s="37" t="s">
        <v>24</v>
      </c>
      <c r="B58" s="38">
        <v>598023</v>
      </c>
      <c r="C58" s="38">
        <v>0</v>
      </c>
      <c r="D58" s="38">
        <v>71764</v>
      </c>
      <c r="E58" s="38">
        <v>0</v>
      </c>
      <c r="F58" s="38">
        <v>0</v>
      </c>
      <c r="G58" s="38">
        <v>526259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9">
        <v>0</v>
      </c>
      <c r="O58" s="40">
        <f t="shared" si="16"/>
        <v>598023</v>
      </c>
      <c r="Q58" t="s">
        <v>244</v>
      </c>
    </row>
    <row r="59" spans="1:17" s="4" customFormat="1">
      <c r="A59" s="37" t="s">
        <v>26</v>
      </c>
      <c r="B59" s="38">
        <v>598024</v>
      </c>
      <c r="C59" s="38">
        <v>0</v>
      </c>
      <c r="D59" s="38">
        <v>0</v>
      </c>
      <c r="E59" s="38">
        <v>598024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9">
        <v>0</v>
      </c>
      <c r="O59" s="40">
        <f t="shared" si="16"/>
        <v>598024</v>
      </c>
    </row>
    <row r="60" spans="1:17" s="4" customFormat="1">
      <c r="A60" s="37" t="s">
        <v>25</v>
      </c>
      <c r="B60" s="38">
        <v>398683</v>
      </c>
      <c r="C60" s="38">
        <v>0</v>
      </c>
      <c r="D60" s="38">
        <v>398683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9">
        <v>0</v>
      </c>
      <c r="O60" s="40">
        <f t="shared" si="16"/>
        <v>398683</v>
      </c>
    </row>
    <row r="61" spans="1:17" s="4" customFormat="1">
      <c r="A61" s="34" t="s">
        <v>40</v>
      </c>
      <c r="B61" s="35">
        <f>SUM(B62:B63)</f>
        <v>15796949</v>
      </c>
      <c r="C61" s="35">
        <f t="shared" ref="C61:N61" si="17">SUM(C62:C63)</f>
        <v>5000</v>
      </c>
      <c r="D61" s="35">
        <f t="shared" si="17"/>
        <v>3105048</v>
      </c>
      <c r="E61" s="35">
        <f t="shared" si="17"/>
        <v>5000</v>
      </c>
      <c r="F61" s="35">
        <f t="shared" si="17"/>
        <v>5000</v>
      </c>
      <c r="G61" s="35">
        <f t="shared" si="17"/>
        <v>2837737</v>
      </c>
      <c r="H61" s="35">
        <f t="shared" si="17"/>
        <v>583700</v>
      </c>
      <c r="I61" s="35">
        <f t="shared" si="17"/>
        <v>5000</v>
      </c>
      <c r="J61" s="35">
        <f t="shared" si="17"/>
        <v>7386461</v>
      </c>
      <c r="K61" s="35">
        <f t="shared" si="17"/>
        <v>5000</v>
      </c>
      <c r="L61" s="35">
        <f t="shared" si="17"/>
        <v>1859003</v>
      </c>
      <c r="M61" s="35">
        <f t="shared" si="17"/>
        <v>0</v>
      </c>
      <c r="N61" s="35">
        <f t="shared" si="17"/>
        <v>0</v>
      </c>
      <c r="O61" s="41">
        <f>SUM(C61:N61)</f>
        <v>15796949</v>
      </c>
    </row>
    <row r="62" spans="1:17" s="4" customFormat="1">
      <c r="A62" s="42" t="s">
        <v>41</v>
      </c>
      <c r="B62" s="43">
        <v>76842</v>
      </c>
      <c r="C62" s="43">
        <v>5000</v>
      </c>
      <c r="D62" s="43">
        <v>5000</v>
      </c>
      <c r="E62" s="43">
        <v>5000</v>
      </c>
      <c r="F62" s="43">
        <v>5000</v>
      </c>
      <c r="G62" s="43">
        <v>5000</v>
      </c>
      <c r="H62" s="43">
        <v>5000</v>
      </c>
      <c r="I62" s="43">
        <v>5000</v>
      </c>
      <c r="J62" s="43">
        <v>5000</v>
      </c>
      <c r="K62" s="43">
        <v>5000</v>
      </c>
      <c r="L62" s="43">
        <v>31842</v>
      </c>
      <c r="M62" s="43">
        <v>0</v>
      </c>
      <c r="N62" s="44">
        <v>0</v>
      </c>
      <c r="O62" s="45">
        <f>SUM(C62:N62)</f>
        <v>76842</v>
      </c>
    </row>
    <row r="63" spans="1:17">
      <c r="A63" s="42" t="s">
        <v>42</v>
      </c>
      <c r="B63" s="43">
        <v>15720107</v>
      </c>
      <c r="C63" s="43"/>
      <c r="D63" s="43">
        <v>3100048</v>
      </c>
      <c r="E63" s="43">
        <v>0</v>
      </c>
      <c r="F63" s="43">
        <v>0</v>
      </c>
      <c r="G63" s="43">
        <v>2832737</v>
      </c>
      <c r="H63" s="43">
        <v>578700</v>
      </c>
      <c r="I63" s="43">
        <v>0</v>
      </c>
      <c r="J63" s="43">
        <v>7381461</v>
      </c>
      <c r="K63" s="43">
        <v>0</v>
      </c>
      <c r="L63" s="43">
        <v>1827161</v>
      </c>
      <c r="M63" s="43">
        <v>0</v>
      </c>
      <c r="N63" s="44">
        <v>0</v>
      </c>
      <c r="O63" s="45">
        <f>SUM(C63:N63)</f>
        <v>15720107</v>
      </c>
    </row>
    <row r="64" spans="1:17" s="4" customFormat="1" ht="15.75" thickBot="1">
      <c r="A64" s="46" t="s">
        <v>23</v>
      </c>
      <c r="B64" s="47">
        <f>SUM(B48-B61)</f>
        <v>-3561437</v>
      </c>
      <c r="C64" s="47">
        <f t="shared" ref="C64:N64" si="18">SUM(C48-C61)</f>
        <v>1793742</v>
      </c>
      <c r="D64" s="47">
        <f t="shared" si="18"/>
        <v>-2584861</v>
      </c>
      <c r="E64" s="47">
        <f t="shared" si="18"/>
        <v>594752</v>
      </c>
      <c r="F64" s="47">
        <f t="shared" si="18"/>
        <v>-5000</v>
      </c>
      <c r="G64" s="47">
        <f t="shared" si="18"/>
        <v>-1958502</v>
      </c>
      <c r="H64" s="47">
        <f t="shared" si="18"/>
        <v>-583700</v>
      </c>
      <c r="I64" s="47">
        <f t="shared" si="18"/>
        <v>4975787</v>
      </c>
      <c r="J64" s="47">
        <f t="shared" si="18"/>
        <v>-7386461</v>
      </c>
      <c r="K64" s="47">
        <f t="shared" si="18"/>
        <v>-5000</v>
      </c>
      <c r="L64" s="47">
        <f t="shared" si="18"/>
        <v>-1859003</v>
      </c>
      <c r="M64" s="47">
        <f t="shared" si="18"/>
        <v>0</v>
      </c>
      <c r="N64" s="47">
        <f t="shared" si="18"/>
        <v>0</v>
      </c>
      <c r="O64" s="49">
        <f>SUM(C64:N64)</f>
        <v>-7018246</v>
      </c>
    </row>
    <row r="65" spans="1:16" ht="15.75" thickBot="1">
      <c r="A65" s="228" t="s">
        <v>3</v>
      </c>
      <c r="B65" s="229" t="s">
        <v>4</v>
      </c>
      <c r="C65" s="229" t="s">
        <v>5</v>
      </c>
      <c r="D65" s="229" t="s">
        <v>6</v>
      </c>
      <c r="E65" s="229" t="s">
        <v>7</v>
      </c>
      <c r="F65" s="229" t="s">
        <v>8</v>
      </c>
      <c r="G65" s="229" t="s">
        <v>9</v>
      </c>
      <c r="H65" s="229" t="s">
        <v>10</v>
      </c>
      <c r="I65" s="229" t="s">
        <v>11</v>
      </c>
      <c r="J65" s="229" t="s">
        <v>12</v>
      </c>
      <c r="K65" s="229" t="s">
        <v>13</v>
      </c>
      <c r="L65" s="229" t="s">
        <v>14</v>
      </c>
      <c r="M65" s="229" t="s">
        <v>15</v>
      </c>
      <c r="N65" s="236" t="s">
        <v>16</v>
      </c>
      <c r="O65" s="237" t="s">
        <v>262</v>
      </c>
    </row>
    <row r="66" spans="1:16">
      <c r="A66" s="402" t="s">
        <v>31</v>
      </c>
      <c r="B66" s="403"/>
      <c r="C66" s="403"/>
      <c r="D66" s="403"/>
      <c r="E66" s="404"/>
      <c r="F66" s="404"/>
      <c r="G66" s="404"/>
      <c r="H66" s="404"/>
      <c r="I66" s="404"/>
      <c r="J66" s="404"/>
      <c r="K66" s="404"/>
      <c r="L66" s="404"/>
      <c r="M66" s="404"/>
      <c r="N66" s="404"/>
      <c r="O66" s="238"/>
      <c r="P66" s="117">
        <f>SUM(O66-B66)</f>
        <v>0</v>
      </c>
    </row>
    <row r="67" spans="1:16" s="4" customFormat="1">
      <c r="A67" s="405" t="s">
        <v>45</v>
      </c>
      <c r="B67" s="406"/>
      <c r="C67" s="406"/>
      <c r="D67" s="406"/>
      <c r="E67" s="406"/>
      <c r="F67" s="406"/>
      <c r="G67" s="406"/>
      <c r="H67" s="406"/>
      <c r="I67" s="406"/>
      <c r="J67" s="406"/>
      <c r="K67" s="406"/>
      <c r="L67" s="406"/>
      <c r="M67" s="406"/>
      <c r="N67" s="406"/>
      <c r="O67" s="407"/>
      <c r="P67" s="117"/>
    </row>
    <row r="68" spans="1:16" s="4" customFormat="1" ht="15.75" thickBot="1">
      <c r="A68" s="369" t="s">
        <v>34</v>
      </c>
      <c r="B68" s="370"/>
      <c r="C68" s="370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371"/>
      <c r="P68" s="117"/>
    </row>
    <row r="69" spans="1:16">
      <c r="A69" s="231" t="s">
        <v>20</v>
      </c>
      <c r="B69" s="232">
        <f t="shared" ref="B69:N69" si="19">SUM(B70:B70)</f>
        <v>761064</v>
      </c>
      <c r="C69" s="232">
        <f t="shared" si="19"/>
        <v>100000</v>
      </c>
      <c r="D69" s="232">
        <f t="shared" si="19"/>
        <v>100166</v>
      </c>
      <c r="E69" s="232">
        <f t="shared" si="19"/>
        <v>0</v>
      </c>
      <c r="F69" s="232">
        <f t="shared" si="19"/>
        <v>0</v>
      </c>
      <c r="G69" s="232">
        <f t="shared" si="19"/>
        <v>112180</v>
      </c>
      <c r="H69" s="232">
        <f t="shared" si="19"/>
        <v>112180</v>
      </c>
      <c r="I69" s="232">
        <f t="shared" si="19"/>
        <v>112180</v>
      </c>
      <c r="J69" s="232">
        <f t="shared" si="19"/>
        <v>112180</v>
      </c>
      <c r="K69" s="232">
        <f t="shared" si="19"/>
        <v>112178</v>
      </c>
      <c r="L69" s="232">
        <f t="shared" si="19"/>
        <v>0</v>
      </c>
      <c r="M69" s="232">
        <f t="shared" si="19"/>
        <v>0</v>
      </c>
      <c r="N69" s="232">
        <f t="shared" si="19"/>
        <v>0</v>
      </c>
      <c r="O69" s="230">
        <f t="shared" ref="O69:O73" si="20">SUM(C69:N69)</f>
        <v>761064</v>
      </c>
    </row>
    <row r="70" spans="1:16">
      <c r="A70" s="168" t="s">
        <v>241</v>
      </c>
      <c r="B70" s="169">
        <v>761064</v>
      </c>
      <c r="C70" s="169">
        <v>100000</v>
      </c>
      <c r="D70" s="169">
        <v>100166</v>
      </c>
      <c r="E70" s="169"/>
      <c r="F70" s="169"/>
      <c r="G70" s="169">
        <v>112180</v>
      </c>
      <c r="H70" s="169">
        <v>112180</v>
      </c>
      <c r="I70" s="169">
        <v>112180</v>
      </c>
      <c r="J70" s="169">
        <v>112180</v>
      </c>
      <c r="K70" s="169">
        <v>112178</v>
      </c>
      <c r="L70" s="169"/>
      <c r="M70" s="169"/>
      <c r="N70" s="170"/>
      <c r="O70" s="171">
        <f t="shared" si="20"/>
        <v>761064</v>
      </c>
    </row>
    <row r="71" spans="1:16">
      <c r="A71" s="231" t="s">
        <v>21</v>
      </c>
      <c r="B71" s="232">
        <f t="shared" ref="B71:N71" si="21">SUM(B72:B72)</f>
        <v>761064</v>
      </c>
      <c r="C71" s="232">
        <f t="shared" si="21"/>
        <v>72000</v>
      </c>
      <c r="D71" s="232">
        <f t="shared" si="21"/>
        <v>0</v>
      </c>
      <c r="E71" s="232">
        <f t="shared" si="21"/>
        <v>63166</v>
      </c>
      <c r="F71" s="232">
        <f t="shared" si="21"/>
        <v>0</v>
      </c>
      <c r="G71" s="232">
        <f t="shared" si="21"/>
        <v>232169</v>
      </c>
      <c r="H71" s="232">
        <f t="shared" si="21"/>
        <v>198180</v>
      </c>
      <c r="I71" s="232">
        <f t="shared" si="21"/>
        <v>48830</v>
      </c>
      <c r="J71" s="232">
        <f t="shared" si="21"/>
        <v>29825</v>
      </c>
      <c r="K71" s="232">
        <f t="shared" si="21"/>
        <v>29225</v>
      </c>
      <c r="L71" s="232">
        <f t="shared" si="21"/>
        <v>30719</v>
      </c>
      <c r="M71" s="232">
        <f t="shared" si="21"/>
        <v>28525</v>
      </c>
      <c r="N71" s="232">
        <f t="shared" si="21"/>
        <v>28425</v>
      </c>
      <c r="O71" s="233">
        <f t="shared" si="20"/>
        <v>761064</v>
      </c>
    </row>
    <row r="72" spans="1:16">
      <c r="A72" s="224" t="s">
        <v>22</v>
      </c>
      <c r="B72" s="225">
        <v>761064</v>
      </c>
      <c r="C72" s="225">
        <v>72000</v>
      </c>
      <c r="D72" s="225"/>
      <c r="E72" s="225">
        <v>63166</v>
      </c>
      <c r="F72" s="225"/>
      <c r="G72" s="225">
        <v>232169</v>
      </c>
      <c r="H72" s="225">
        <v>198180</v>
      </c>
      <c r="I72" s="225">
        <v>48830</v>
      </c>
      <c r="J72" s="225">
        <v>29825</v>
      </c>
      <c r="K72" s="225">
        <v>29225</v>
      </c>
      <c r="L72" s="225">
        <v>30719</v>
      </c>
      <c r="M72" s="225">
        <v>28525</v>
      </c>
      <c r="N72" s="226">
        <v>28425</v>
      </c>
      <c r="O72" s="227">
        <f t="shared" si="20"/>
        <v>761064</v>
      </c>
    </row>
    <row r="73" spans="1:16" ht="15.75" thickBot="1">
      <c r="A73" s="239" t="s">
        <v>23</v>
      </c>
      <c r="B73" s="234">
        <f t="shared" ref="B73:N73" si="22">SUM(B69-B71)</f>
        <v>0</v>
      </c>
      <c r="C73" s="234">
        <f t="shared" si="22"/>
        <v>28000</v>
      </c>
      <c r="D73" s="234">
        <f t="shared" si="22"/>
        <v>100166</v>
      </c>
      <c r="E73" s="234">
        <f t="shared" si="22"/>
        <v>-63166</v>
      </c>
      <c r="F73" s="234">
        <f t="shared" si="22"/>
        <v>0</v>
      </c>
      <c r="G73" s="234">
        <f t="shared" si="22"/>
        <v>-119989</v>
      </c>
      <c r="H73" s="234">
        <f t="shared" si="22"/>
        <v>-86000</v>
      </c>
      <c r="I73" s="234">
        <f t="shared" si="22"/>
        <v>63350</v>
      </c>
      <c r="J73" s="234">
        <f t="shared" si="22"/>
        <v>82355</v>
      </c>
      <c r="K73" s="234">
        <f t="shared" si="22"/>
        <v>82953</v>
      </c>
      <c r="L73" s="234">
        <f t="shared" si="22"/>
        <v>-30719</v>
      </c>
      <c r="M73" s="234">
        <f t="shared" si="22"/>
        <v>-28525</v>
      </c>
      <c r="N73" s="278">
        <f t="shared" si="22"/>
        <v>-28425</v>
      </c>
      <c r="O73" s="235">
        <f t="shared" si="20"/>
        <v>0</v>
      </c>
    </row>
    <row r="74" spans="1:16" s="223" customFormat="1" ht="15.75" thickBot="1">
      <c r="A74" s="228" t="s">
        <v>3</v>
      </c>
      <c r="B74" s="229" t="s">
        <v>4</v>
      </c>
      <c r="C74" s="229" t="s">
        <v>5</v>
      </c>
      <c r="D74" s="229" t="s">
        <v>6</v>
      </c>
      <c r="E74" s="229" t="s">
        <v>7</v>
      </c>
      <c r="F74" s="229" t="s">
        <v>8</v>
      </c>
      <c r="G74" s="229" t="s">
        <v>9</v>
      </c>
      <c r="H74" s="229" t="s">
        <v>10</v>
      </c>
      <c r="I74" s="229" t="s">
        <v>11</v>
      </c>
      <c r="J74" s="229" t="s">
        <v>12</v>
      </c>
      <c r="K74" s="229" t="s">
        <v>13</v>
      </c>
      <c r="L74" s="229" t="s">
        <v>14</v>
      </c>
      <c r="M74" s="229" t="s">
        <v>15</v>
      </c>
      <c r="N74" s="236" t="s">
        <v>16</v>
      </c>
      <c r="O74" s="237" t="s">
        <v>262</v>
      </c>
    </row>
    <row r="75" spans="1:16" ht="15.75" thickBot="1">
      <c r="A75" s="388" t="s">
        <v>17</v>
      </c>
      <c r="B75" s="389"/>
      <c r="C75" s="389"/>
      <c r="D75" s="389"/>
      <c r="E75" s="390"/>
      <c r="F75" s="390"/>
      <c r="G75" s="390"/>
      <c r="H75" s="390"/>
      <c r="I75" s="390"/>
      <c r="J75" s="390"/>
      <c r="K75" s="390"/>
      <c r="L75" s="390"/>
      <c r="M75" s="390"/>
      <c r="N75" s="390"/>
      <c r="O75" s="323"/>
    </row>
    <row r="76" spans="1:16">
      <c r="A76" s="385" t="s">
        <v>29</v>
      </c>
      <c r="B76" s="386"/>
      <c r="C76" s="386"/>
      <c r="D76" s="386"/>
      <c r="E76" s="386"/>
      <c r="F76" s="386"/>
      <c r="G76" s="386"/>
      <c r="H76" s="386"/>
      <c r="I76" s="386"/>
      <c r="J76" s="386"/>
      <c r="K76" s="386"/>
      <c r="L76" s="386"/>
      <c r="M76" s="386"/>
      <c r="N76" s="386"/>
      <c r="O76" s="387"/>
    </row>
    <row r="77" spans="1:16" ht="15.75" thickBot="1">
      <c r="A77" s="369" t="s">
        <v>19</v>
      </c>
      <c r="B77" s="370"/>
      <c r="C77" s="370"/>
      <c r="D77" s="370"/>
      <c r="E77" s="370"/>
      <c r="F77" s="370"/>
      <c r="G77" s="370"/>
      <c r="H77" s="370"/>
      <c r="I77" s="370"/>
      <c r="J77" s="370"/>
      <c r="K77" s="370"/>
      <c r="L77" s="370"/>
      <c r="M77" s="370"/>
      <c r="N77" s="370"/>
      <c r="O77" s="371"/>
    </row>
    <row r="78" spans="1:16">
      <c r="A78" s="231" t="s">
        <v>43</v>
      </c>
      <c r="B78" s="232">
        <f>SUM(B79+B82)</f>
        <v>2584590</v>
      </c>
      <c r="C78" s="232">
        <f t="shared" ref="C78:N78" si="23">SUM(C79+C82)</f>
        <v>74954</v>
      </c>
      <c r="D78" s="232">
        <f t="shared" si="23"/>
        <v>1478</v>
      </c>
      <c r="E78" s="232">
        <f t="shared" si="23"/>
        <v>0</v>
      </c>
      <c r="F78" s="232">
        <f t="shared" si="23"/>
        <v>1485127</v>
      </c>
      <c r="G78" s="232">
        <f t="shared" si="23"/>
        <v>9105</v>
      </c>
      <c r="H78" s="232">
        <f t="shared" si="23"/>
        <v>1012</v>
      </c>
      <c r="I78" s="232">
        <f t="shared" si="23"/>
        <v>331697</v>
      </c>
      <c r="J78" s="232">
        <f t="shared" si="23"/>
        <v>0</v>
      </c>
      <c r="K78" s="232">
        <f t="shared" si="23"/>
        <v>0</v>
      </c>
      <c r="L78" s="232">
        <f t="shared" si="23"/>
        <v>758148</v>
      </c>
      <c r="M78" s="232">
        <f t="shared" si="23"/>
        <v>0</v>
      </c>
      <c r="N78" s="232">
        <f t="shared" si="23"/>
        <v>0</v>
      </c>
      <c r="O78" s="230">
        <f>SUM(C78:N78)</f>
        <v>2661521</v>
      </c>
    </row>
    <row r="79" spans="1:16">
      <c r="A79" s="231" t="s">
        <v>37</v>
      </c>
      <c r="B79" s="232">
        <f>SUM(B80:B81)</f>
        <v>20250</v>
      </c>
      <c r="C79" s="232">
        <f t="shared" ref="C79:N79" si="24">SUM(C80:C81)</f>
        <v>9864</v>
      </c>
      <c r="D79" s="232">
        <f t="shared" si="24"/>
        <v>1478</v>
      </c>
      <c r="E79" s="232">
        <f t="shared" si="24"/>
        <v>0</v>
      </c>
      <c r="F79" s="232">
        <f t="shared" si="24"/>
        <v>0</v>
      </c>
      <c r="G79" s="232">
        <f t="shared" si="24"/>
        <v>9105</v>
      </c>
      <c r="H79" s="232">
        <f t="shared" si="24"/>
        <v>1012</v>
      </c>
      <c r="I79" s="232">
        <f t="shared" si="24"/>
        <v>1001</v>
      </c>
      <c r="J79" s="232">
        <f t="shared" si="24"/>
        <v>0</v>
      </c>
      <c r="K79" s="232">
        <f t="shared" si="24"/>
        <v>0</v>
      </c>
      <c r="L79" s="232">
        <f t="shared" si="24"/>
        <v>9631</v>
      </c>
      <c r="M79" s="232">
        <f t="shared" si="24"/>
        <v>0</v>
      </c>
      <c r="N79" s="232">
        <f t="shared" si="24"/>
        <v>0</v>
      </c>
      <c r="O79" s="233">
        <f t="shared" ref="O79:O88" si="25">SUM(C79:N79)</f>
        <v>32091</v>
      </c>
    </row>
    <row r="80" spans="1:16">
      <c r="A80" s="168" t="s">
        <v>27</v>
      </c>
      <c r="B80" s="169">
        <v>17212</v>
      </c>
      <c r="C80" s="169">
        <v>8373</v>
      </c>
      <c r="D80" s="169">
        <v>0</v>
      </c>
      <c r="E80" s="169">
        <v>0</v>
      </c>
      <c r="F80" s="169">
        <v>0</v>
      </c>
      <c r="G80" s="169">
        <v>8599</v>
      </c>
      <c r="H80" s="169">
        <v>0</v>
      </c>
      <c r="I80" s="169">
        <v>0</v>
      </c>
      <c r="J80" s="169">
        <v>0</v>
      </c>
      <c r="K80" s="169">
        <v>0</v>
      </c>
      <c r="L80" s="169">
        <v>8606</v>
      </c>
      <c r="M80" s="169">
        <v>0</v>
      </c>
      <c r="N80" s="169">
        <v>0</v>
      </c>
      <c r="O80" s="233">
        <f t="shared" si="25"/>
        <v>25578</v>
      </c>
    </row>
    <row r="81" spans="1:15">
      <c r="A81" s="168" t="s">
        <v>245</v>
      </c>
      <c r="B81" s="169">
        <v>3038</v>
      </c>
      <c r="C81" s="169">
        <v>1491</v>
      </c>
      <c r="D81" s="169">
        <v>1478</v>
      </c>
      <c r="E81" s="169">
        <v>0</v>
      </c>
      <c r="F81" s="169">
        <v>0</v>
      </c>
      <c r="G81" s="169">
        <v>506</v>
      </c>
      <c r="H81" s="169">
        <v>1012</v>
      </c>
      <c r="I81" s="169">
        <v>1001</v>
      </c>
      <c r="J81" s="169">
        <v>0</v>
      </c>
      <c r="K81" s="169">
        <v>0</v>
      </c>
      <c r="L81" s="169">
        <v>1025</v>
      </c>
      <c r="M81" s="169">
        <v>0</v>
      </c>
      <c r="N81" s="169">
        <v>0</v>
      </c>
      <c r="O81" s="233">
        <f t="shared" si="25"/>
        <v>6513</v>
      </c>
    </row>
    <row r="82" spans="1:15">
      <c r="A82" s="231" t="s">
        <v>39</v>
      </c>
      <c r="B82" s="232">
        <f>SUM(B83:B84)</f>
        <v>2564340</v>
      </c>
      <c r="C82" s="232">
        <f t="shared" ref="C82:N82" si="26">SUM(C83:C84)</f>
        <v>65090</v>
      </c>
      <c r="D82" s="232">
        <f t="shared" si="26"/>
        <v>0</v>
      </c>
      <c r="E82" s="232">
        <f t="shared" si="26"/>
        <v>0</v>
      </c>
      <c r="F82" s="232">
        <f t="shared" si="26"/>
        <v>1485127</v>
      </c>
      <c r="G82" s="232">
        <f t="shared" si="26"/>
        <v>0</v>
      </c>
      <c r="H82" s="232">
        <f t="shared" si="26"/>
        <v>0</v>
      </c>
      <c r="I82" s="232">
        <f t="shared" si="26"/>
        <v>330696</v>
      </c>
      <c r="J82" s="232">
        <f t="shared" si="26"/>
        <v>0</v>
      </c>
      <c r="K82" s="232">
        <f t="shared" si="26"/>
        <v>0</v>
      </c>
      <c r="L82" s="232">
        <f t="shared" si="26"/>
        <v>748517</v>
      </c>
      <c r="M82" s="232">
        <f t="shared" si="26"/>
        <v>0</v>
      </c>
      <c r="N82" s="232">
        <f t="shared" si="26"/>
        <v>0</v>
      </c>
      <c r="O82" s="233">
        <f t="shared" si="25"/>
        <v>2629430</v>
      </c>
    </row>
    <row r="83" spans="1:15" s="223" customFormat="1">
      <c r="A83" s="168" t="s">
        <v>27</v>
      </c>
      <c r="B83" s="169">
        <v>2179689</v>
      </c>
      <c r="C83" s="169">
        <v>0</v>
      </c>
      <c r="D83" s="169">
        <v>0</v>
      </c>
      <c r="E83" s="169">
        <v>0</v>
      </c>
      <c r="F83" s="169">
        <v>1485127</v>
      </c>
      <c r="G83" s="169">
        <v>0</v>
      </c>
      <c r="H83" s="169">
        <v>0</v>
      </c>
      <c r="I83" s="169">
        <v>0</v>
      </c>
      <c r="J83" s="169">
        <v>0</v>
      </c>
      <c r="K83" s="169">
        <v>0</v>
      </c>
      <c r="L83" s="169">
        <v>694562</v>
      </c>
      <c r="M83" s="169">
        <v>0</v>
      </c>
      <c r="N83" s="169">
        <v>0</v>
      </c>
      <c r="O83" s="233">
        <f t="shared" si="25"/>
        <v>2179689</v>
      </c>
    </row>
    <row r="84" spans="1:15">
      <c r="A84" s="168" t="s">
        <v>245</v>
      </c>
      <c r="B84" s="169">
        <v>384651</v>
      </c>
      <c r="C84" s="169">
        <v>65090</v>
      </c>
      <c r="D84" s="169">
        <v>0</v>
      </c>
      <c r="E84" s="169">
        <v>0</v>
      </c>
      <c r="F84" s="169">
        <v>0</v>
      </c>
      <c r="G84" s="169">
        <v>0</v>
      </c>
      <c r="H84" s="169">
        <v>0</v>
      </c>
      <c r="I84" s="169">
        <v>330696</v>
      </c>
      <c r="J84" s="169">
        <v>0</v>
      </c>
      <c r="K84" s="169">
        <v>0</v>
      </c>
      <c r="L84" s="169">
        <v>53955</v>
      </c>
      <c r="M84" s="169">
        <v>0</v>
      </c>
      <c r="N84" s="169">
        <v>0</v>
      </c>
      <c r="O84" s="233">
        <f t="shared" si="25"/>
        <v>449741</v>
      </c>
    </row>
    <row r="85" spans="1:15">
      <c r="A85" s="231" t="s">
        <v>44</v>
      </c>
      <c r="B85" s="232">
        <f>SUM(B86:B87)</f>
        <v>4004819</v>
      </c>
      <c r="C85" s="232">
        <f t="shared" ref="C85:N85" si="27">SUM(C86:C87)</f>
        <v>3373</v>
      </c>
      <c r="D85" s="232">
        <f t="shared" si="27"/>
        <v>3373</v>
      </c>
      <c r="E85" s="232">
        <f t="shared" si="27"/>
        <v>3299</v>
      </c>
      <c r="F85" s="232">
        <f t="shared" si="27"/>
        <v>2873112</v>
      </c>
      <c r="G85" s="232">
        <f t="shared" si="27"/>
        <v>3375</v>
      </c>
      <c r="H85" s="232">
        <f t="shared" si="27"/>
        <v>1075037</v>
      </c>
      <c r="I85" s="232">
        <f t="shared" si="27"/>
        <v>0</v>
      </c>
      <c r="J85" s="232">
        <f t="shared" si="27"/>
        <v>0</v>
      </c>
      <c r="K85" s="232">
        <f t="shared" si="27"/>
        <v>0</v>
      </c>
      <c r="L85" s="232">
        <f t="shared" si="27"/>
        <v>0</v>
      </c>
      <c r="M85" s="232">
        <f t="shared" si="27"/>
        <v>0</v>
      </c>
      <c r="N85" s="232">
        <f t="shared" si="27"/>
        <v>0</v>
      </c>
      <c r="O85" s="233">
        <f t="shared" si="25"/>
        <v>3961569</v>
      </c>
    </row>
    <row r="86" spans="1:15">
      <c r="A86" s="224" t="s">
        <v>41</v>
      </c>
      <c r="B86" s="225">
        <v>20250</v>
      </c>
      <c r="C86" s="225">
        <v>3373</v>
      </c>
      <c r="D86" s="225">
        <v>3373</v>
      </c>
      <c r="E86" s="225">
        <v>3299</v>
      </c>
      <c r="F86" s="225">
        <v>3373</v>
      </c>
      <c r="G86" s="225">
        <v>3375</v>
      </c>
      <c r="H86" s="225">
        <v>3375</v>
      </c>
      <c r="I86" s="225">
        <v>0</v>
      </c>
      <c r="J86" s="225">
        <v>0</v>
      </c>
      <c r="K86" s="225">
        <v>0</v>
      </c>
      <c r="L86" s="225">
        <v>0</v>
      </c>
      <c r="M86" s="225">
        <v>0</v>
      </c>
      <c r="N86" s="225">
        <v>0</v>
      </c>
      <c r="O86" s="233">
        <f t="shared" si="25"/>
        <v>20168</v>
      </c>
    </row>
    <row r="87" spans="1:15">
      <c r="A87" s="224" t="s">
        <v>42</v>
      </c>
      <c r="B87" s="225">
        <v>3984569</v>
      </c>
      <c r="C87" s="225">
        <v>0</v>
      </c>
      <c r="D87" s="225">
        <v>0</v>
      </c>
      <c r="E87" s="225">
        <v>0</v>
      </c>
      <c r="F87" s="225">
        <v>2869739</v>
      </c>
      <c r="G87" s="225">
        <v>0</v>
      </c>
      <c r="H87" s="225">
        <v>1071662</v>
      </c>
      <c r="I87" s="225">
        <v>0</v>
      </c>
      <c r="J87" s="225">
        <v>0</v>
      </c>
      <c r="K87" s="225">
        <v>0</v>
      </c>
      <c r="L87" s="225">
        <v>0</v>
      </c>
      <c r="M87" s="225">
        <v>0</v>
      </c>
      <c r="N87" s="225">
        <v>0</v>
      </c>
      <c r="O87" s="233">
        <f t="shared" si="25"/>
        <v>3941401</v>
      </c>
    </row>
    <row r="88" spans="1:15" ht="15.75" thickBot="1">
      <c r="A88" s="239" t="s">
        <v>271</v>
      </c>
      <c r="B88" s="225">
        <f>SUM(B82-B87)</f>
        <v>-1420229</v>
      </c>
      <c r="C88" s="225">
        <f t="shared" ref="C88:N88" si="28">SUM(C82-C87)</f>
        <v>65090</v>
      </c>
      <c r="D88" s="225">
        <f t="shared" si="28"/>
        <v>0</v>
      </c>
      <c r="E88" s="225">
        <f t="shared" si="28"/>
        <v>0</v>
      </c>
      <c r="F88" s="225">
        <f t="shared" si="28"/>
        <v>-1384612</v>
      </c>
      <c r="G88" s="225">
        <f t="shared" si="28"/>
        <v>0</v>
      </c>
      <c r="H88" s="225">
        <f t="shared" si="28"/>
        <v>-1071662</v>
      </c>
      <c r="I88" s="225">
        <f t="shared" si="28"/>
        <v>330696</v>
      </c>
      <c r="J88" s="225">
        <f t="shared" si="28"/>
        <v>0</v>
      </c>
      <c r="K88" s="225">
        <f t="shared" si="28"/>
        <v>0</v>
      </c>
      <c r="L88" s="225">
        <f t="shared" si="28"/>
        <v>748517</v>
      </c>
      <c r="M88" s="225">
        <f t="shared" si="28"/>
        <v>0</v>
      </c>
      <c r="N88" s="225">
        <f t="shared" si="28"/>
        <v>0</v>
      </c>
      <c r="O88" s="233">
        <f t="shared" si="25"/>
        <v>-1311971</v>
      </c>
    </row>
    <row r="89" spans="1:15" ht="15.75" thickBot="1">
      <c r="A89" s="239" t="s">
        <v>272</v>
      </c>
      <c r="B89" s="234">
        <f>SUM(B79-B86)</f>
        <v>0</v>
      </c>
      <c r="C89" s="234">
        <f t="shared" ref="C89:N89" si="29">SUM(C79-C86)</f>
        <v>6491</v>
      </c>
      <c r="D89" s="234">
        <f>SUM(D79-D86)</f>
        <v>-1895</v>
      </c>
      <c r="E89" s="234">
        <f t="shared" si="29"/>
        <v>-3299</v>
      </c>
      <c r="F89" s="234">
        <f t="shared" si="29"/>
        <v>-3373</v>
      </c>
      <c r="G89" s="234">
        <f t="shared" si="29"/>
        <v>5730</v>
      </c>
      <c r="H89" s="234">
        <f t="shared" si="29"/>
        <v>-2363</v>
      </c>
      <c r="I89" s="234">
        <f t="shared" si="29"/>
        <v>1001</v>
      </c>
      <c r="J89" s="234">
        <f t="shared" si="29"/>
        <v>0</v>
      </c>
      <c r="K89" s="234">
        <f t="shared" si="29"/>
        <v>0</v>
      </c>
      <c r="L89" s="234">
        <f>SUM(L79-L86)</f>
        <v>9631</v>
      </c>
      <c r="M89" s="234">
        <f t="shared" si="29"/>
        <v>0</v>
      </c>
      <c r="N89" s="234">
        <f t="shared" si="29"/>
        <v>0</v>
      </c>
      <c r="O89" s="235">
        <f>SUM(C89:N89)</f>
        <v>11923</v>
      </c>
    </row>
    <row r="90" spans="1:15" ht="15.75" thickBot="1">
      <c r="A90" s="20" t="s">
        <v>3</v>
      </c>
      <c r="B90" s="21" t="s">
        <v>4</v>
      </c>
      <c r="C90" s="21" t="s">
        <v>5</v>
      </c>
      <c r="D90" s="21" t="s">
        <v>6</v>
      </c>
      <c r="E90" s="21" t="s">
        <v>7</v>
      </c>
      <c r="F90" s="21" t="s">
        <v>8</v>
      </c>
      <c r="G90" s="21" t="s">
        <v>9</v>
      </c>
      <c r="H90" s="21" t="s">
        <v>10</v>
      </c>
      <c r="I90" s="21" t="s">
        <v>11</v>
      </c>
      <c r="J90" s="21" t="s">
        <v>12</v>
      </c>
      <c r="K90" s="21" t="s">
        <v>13</v>
      </c>
      <c r="L90" s="21" t="s">
        <v>14</v>
      </c>
      <c r="M90" s="21" t="s">
        <v>15</v>
      </c>
      <c r="N90" s="31" t="s">
        <v>16</v>
      </c>
      <c r="O90" s="32" t="s">
        <v>262</v>
      </c>
    </row>
    <row r="91" spans="1:15">
      <c r="A91" s="399" t="s">
        <v>31</v>
      </c>
      <c r="B91" s="400"/>
      <c r="C91" s="400"/>
      <c r="D91" s="400"/>
      <c r="E91" s="401"/>
      <c r="F91" s="401"/>
      <c r="G91" s="401"/>
      <c r="H91" s="401"/>
      <c r="I91" s="401"/>
      <c r="J91" s="401"/>
      <c r="K91" s="401"/>
      <c r="L91" s="401"/>
      <c r="M91" s="401"/>
      <c r="N91" s="401"/>
      <c r="O91" s="33"/>
    </row>
    <row r="92" spans="1:15">
      <c r="A92" s="395" t="s">
        <v>240</v>
      </c>
      <c r="B92" s="396"/>
      <c r="C92" s="396"/>
      <c r="D92" s="396"/>
      <c r="E92" s="396"/>
      <c r="F92" s="396"/>
      <c r="G92" s="396"/>
      <c r="H92" s="396"/>
      <c r="I92" s="396"/>
      <c r="J92" s="396"/>
      <c r="K92" s="396"/>
      <c r="L92" s="396"/>
      <c r="M92" s="396"/>
      <c r="N92" s="396"/>
      <c r="O92" s="397"/>
    </row>
    <row r="93" spans="1:15" ht="15.75" thickBot="1">
      <c r="A93" s="382" t="s">
        <v>33</v>
      </c>
      <c r="B93" s="383"/>
      <c r="C93" s="383"/>
      <c r="D93" s="383"/>
      <c r="E93" s="383"/>
      <c r="F93" s="383"/>
      <c r="G93" s="383"/>
      <c r="H93" s="383"/>
      <c r="I93" s="383"/>
      <c r="J93" s="383"/>
      <c r="K93" s="383"/>
      <c r="L93" s="383"/>
      <c r="M93" s="383"/>
      <c r="N93" s="383"/>
      <c r="O93" s="384"/>
    </row>
    <row r="94" spans="1:15">
      <c r="A94" s="34" t="s">
        <v>20</v>
      </c>
      <c r="B94" s="35">
        <f t="shared" ref="B94:O94" si="30">SUM(B95:B95)</f>
        <v>13928</v>
      </c>
      <c r="C94" s="35">
        <f t="shared" si="30"/>
        <v>0</v>
      </c>
      <c r="D94" s="35">
        <f t="shared" si="30"/>
        <v>0</v>
      </c>
      <c r="E94" s="35">
        <f t="shared" si="30"/>
        <v>0</v>
      </c>
      <c r="F94" s="35">
        <f t="shared" si="30"/>
        <v>13928</v>
      </c>
      <c r="G94" s="35">
        <f t="shared" si="30"/>
        <v>0</v>
      </c>
      <c r="H94" s="35">
        <f t="shared" si="30"/>
        <v>0</v>
      </c>
      <c r="I94" s="35">
        <f t="shared" si="30"/>
        <v>0</v>
      </c>
      <c r="J94" s="35">
        <f t="shared" si="30"/>
        <v>0</v>
      </c>
      <c r="K94" s="35">
        <f t="shared" si="30"/>
        <v>0</v>
      </c>
      <c r="L94" s="35">
        <f t="shared" si="30"/>
        <v>0</v>
      </c>
      <c r="M94" s="35">
        <f t="shared" si="30"/>
        <v>0</v>
      </c>
      <c r="N94" s="35">
        <f t="shared" si="30"/>
        <v>0</v>
      </c>
      <c r="O94" s="36">
        <f t="shared" si="30"/>
        <v>13928</v>
      </c>
    </row>
    <row r="95" spans="1:15">
      <c r="A95" s="168" t="s">
        <v>241</v>
      </c>
      <c r="B95" s="169">
        <v>13928</v>
      </c>
      <c r="C95" s="38"/>
      <c r="D95" s="38"/>
      <c r="E95" s="38"/>
      <c r="F95" s="38">
        <v>13928</v>
      </c>
      <c r="G95" s="38"/>
      <c r="H95" s="38"/>
      <c r="I95" s="38"/>
      <c r="J95" s="38"/>
      <c r="K95" s="38"/>
      <c r="L95" s="38"/>
      <c r="M95" s="38"/>
      <c r="N95" s="39"/>
      <c r="O95" s="40">
        <f>SUM(C95:N95)</f>
        <v>13928</v>
      </c>
    </row>
    <row r="96" spans="1:15">
      <c r="A96" s="34" t="s">
        <v>21</v>
      </c>
      <c r="B96" s="35">
        <f t="shared" ref="B96:N96" si="31">SUM(B97:B97)</f>
        <v>13928</v>
      </c>
      <c r="C96" s="35">
        <f t="shared" si="31"/>
        <v>0</v>
      </c>
      <c r="D96" s="35">
        <f t="shared" si="31"/>
        <v>0</v>
      </c>
      <c r="E96" s="35">
        <f t="shared" si="31"/>
        <v>0</v>
      </c>
      <c r="F96" s="35">
        <f t="shared" si="31"/>
        <v>13928</v>
      </c>
      <c r="G96" s="35">
        <f t="shared" si="31"/>
        <v>0</v>
      </c>
      <c r="H96" s="35">
        <f t="shared" si="31"/>
        <v>0</v>
      </c>
      <c r="I96" s="35">
        <f t="shared" si="31"/>
        <v>0</v>
      </c>
      <c r="J96" s="35">
        <f t="shared" si="31"/>
        <v>0</v>
      </c>
      <c r="K96" s="35">
        <f t="shared" si="31"/>
        <v>0</v>
      </c>
      <c r="L96" s="35">
        <f t="shared" si="31"/>
        <v>0</v>
      </c>
      <c r="M96" s="35">
        <f t="shared" si="31"/>
        <v>0</v>
      </c>
      <c r="N96" s="35">
        <f t="shared" si="31"/>
        <v>0</v>
      </c>
      <c r="O96" s="41">
        <f>SUM(C96:N96)</f>
        <v>13928</v>
      </c>
    </row>
    <row r="97" spans="1:17">
      <c r="A97" s="42" t="s">
        <v>22</v>
      </c>
      <c r="B97" s="43">
        <v>13928</v>
      </c>
      <c r="C97" s="43"/>
      <c r="D97" s="43"/>
      <c r="E97" s="43"/>
      <c r="F97" s="43">
        <v>13928</v>
      </c>
      <c r="G97" s="43"/>
      <c r="H97" s="43"/>
      <c r="I97" s="43"/>
      <c r="J97" s="43"/>
      <c r="K97" s="43"/>
      <c r="L97" s="43"/>
      <c r="M97" s="43"/>
      <c r="N97" s="44"/>
      <c r="O97" s="45"/>
    </row>
    <row r="98" spans="1:17" ht="15.75" thickBot="1">
      <c r="A98" s="46" t="s">
        <v>23</v>
      </c>
      <c r="B98" s="47">
        <f t="shared" ref="B98:O98" si="32">SUM(B94-B96)</f>
        <v>0</v>
      </c>
      <c r="C98" s="47">
        <f t="shared" si="32"/>
        <v>0</v>
      </c>
      <c r="D98" s="47">
        <f t="shared" si="32"/>
        <v>0</v>
      </c>
      <c r="E98" s="47">
        <f t="shared" si="32"/>
        <v>0</v>
      </c>
      <c r="F98" s="47">
        <f t="shared" si="32"/>
        <v>0</v>
      </c>
      <c r="G98" s="47">
        <f t="shared" si="32"/>
        <v>0</v>
      </c>
      <c r="H98" s="47">
        <f t="shared" si="32"/>
        <v>0</v>
      </c>
      <c r="I98" s="47">
        <f t="shared" si="32"/>
        <v>0</v>
      </c>
      <c r="J98" s="47">
        <f t="shared" si="32"/>
        <v>0</v>
      </c>
      <c r="K98" s="47">
        <f t="shared" si="32"/>
        <v>0</v>
      </c>
      <c r="L98" s="47">
        <f t="shared" si="32"/>
        <v>0</v>
      </c>
      <c r="M98" s="47">
        <f t="shared" si="32"/>
        <v>0</v>
      </c>
      <c r="N98" s="48">
        <f t="shared" si="32"/>
        <v>0</v>
      </c>
      <c r="O98" s="49">
        <f t="shared" si="32"/>
        <v>0</v>
      </c>
    </row>
    <row r="99" spans="1:17" ht="15.75" thickBot="1">
      <c r="A99" s="20" t="s">
        <v>3</v>
      </c>
      <c r="B99" s="21" t="s">
        <v>4</v>
      </c>
      <c r="C99" s="21" t="s">
        <v>5</v>
      </c>
      <c r="D99" s="21" t="s">
        <v>6</v>
      </c>
      <c r="E99" s="21" t="s">
        <v>7</v>
      </c>
      <c r="F99" s="21" t="s">
        <v>8</v>
      </c>
      <c r="G99" s="21" t="s">
        <v>9</v>
      </c>
      <c r="H99" s="21" t="s">
        <v>10</v>
      </c>
      <c r="I99" s="21" t="s">
        <v>11</v>
      </c>
      <c r="J99" s="21" t="s">
        <v>12</v>
      </c>
      <c r="K99" s="21" t="s">
        <v>13</v>
      </c>
      <c r="L99" s="21" t="s">
        <v>14</v>
      </c>
      <c r="M99" s="21" t="s">
        <v>15</v>
      </c>
      <c r="N99" s="31" t="s">
        <v>16</v>
      </c>
      <c r="O99" s="32" t="s">
        <v>262</v>
      </c>
    </row>
    <row r="100" spans="1:17">
      <c r="A100" s="399" t="s">
        <v>31</v>
      </c>
      <c r="B100" s="400"/>
      <c r="C100" s="400"/>
      <c r="D100" s="400"/>
      <c r="E100" s="401"/>
      <c r="F100" s="401"/>
      <c r="G100" s="401"/>
      <c r="H100" s="401"/>
      <c r="I100" s="401"/>
      <c r="J100" s="401"/>
      <c r="K100" s="401"/>
      <c r="L100" s="401"/>
      <c r="M100" s="401"/>
      <c r="N100" s="401"/>
      <c r="O100" s="33"/>
    </row>
    <row r="101" spans="1:17">
      <c r="A101" s="395" t="s">
        <v>280</v>
      </c>
      <c r="B101" s="396"/>
      <c r="C101" s="396"/>
      <c r="D101" s="396"/>
      <c r="E101" s="396"/>
      <c r="F101" s="396"/>
      <c r="G101" s="396"/>
      <c r="H101" s="396"/>
      <c r="I101" s="396"/>
      <c r="J101" s="396"/>
      <c r="K101" s="396"/>
      <c r="L101" s="396"/>
      <c r="M101" s="396"/>
      <c r="N101" s="396"/>
      <c r="O101" s="397"/>
    </row>
    <row r="102" spans="1:17" ht="15.75" thickBot="1">
      <c r="A102" s="382" t="s">
        <v>239</v>
      </c>
      <c r="B102" s="383"/>
      <c r="C102" s="383"/>
      <c r="D102" s="383"/>
      <c r="E102" s="383"/>
      <c r="F102" s="383"/>
      <c r="G102" s="383"/>
      <c r="H102" s="383"/>
      <c r="I102" s="383"/>
      <c r="J102" s="383"/>
      <c r="K102" s="383"/>
      <c r="L102" s="383"/>
      <c r="M102" s="383"/>
      <c r="N102" s="383"/>
      <c r="O102" s="384"/>
    </row>
    <row r="103" spans="1:17">
      <c r="A103" s="34" t="s">
        <v>20</v>
      </c>
      <c r="B103" s="35">
        <f>SUM(B104)</f>
        <v>142339</v>
      </c>
      <c r="C103" s="35">
        <f t="shared" ref="C103:N103" si="33">SUM(C104)</f>
        <v>23794.23</v>
      </c>
      <c r="D103" s="35">
        <f t="shared" si="33"/>
        <v>0</v>
      </c>
      <c r="E103" s="35">
        <f t="shared" si="33"/>
        <v>0</v>
      </c>
      <c r="F103" s="35">
        <f t="shared" si="33"/>
        <v>118543.42</v>
      </c>
      <c r="G103" s="35">
        <f t="shared" si="33"/>
        <v>0</v>
      </c>
      <c r="H103" s="35">
        <f t="shared" si="33"/>
        <v>0</v>
      </c>
      <c r="I103" s="35">
        <f t="shared" si="33"/>
        <v>0</v>
      </c>
      <c r="J103" s="35">
        <f t="shared" si="33"/>
        <v>0</v>
      </c>
      <c r="K103" s="35">
        <f t="shared" si="33"/>
        <v>0</v>
      </c>
      <c r="L103" s="35">
        <f t="shared" si="33"/>
        <v>0</v>
      </c>
      <c r="M103" s="35">
        <f t="shared" si="33"/>
        <v>0</v>
      </c>
      <c r="N103" s="35">
        <f t="shared" si="33"/>
        <v>0</v>
      </c>
      <c r="O103" s="36">
        <f>SUM(O104:O104)</f>
        <v>142337.65</v>
      </c>
    </row>
    <row r="104" spans="1:17">
      <c r="A104" s="37" t="s">
        <v>27</v>
      </c>
      <c r="B104" s="38">
        <v>142339</v>
      </c>
      <c r="C104" s="38">
        <v>23794.23</v>
      </c>
      <c r="D104" s="38"/>
      <c r="E104" s="38"/>
      <c r="F104" s="38">
        <v>118543.42</v>
      </c>
      <c r="G104" s="38"/>
      <c r="H104" s="38"/>
      <c r="I104" s="38"/>
      <c r="J104" s="38"/>
      <c r="K104" s="38"/>
      <c r="L104" s="38"/>
      <c r="M104" s="38"/>
      <c r="N104" s="39"/>
      <c r="O104" s="40">
        <f>SUM(C104:N104)</f>
        <v>142337.65</v>
      </c>
    </row>
    <row r="105" spans="1:17">
      <c r="A105" s="34" t="s">
        <v>21</v>
      </c>
      <c r="B105" s="35">
        <f t="shared" ref="B105:N105" si="34">SUM(B106:B106)</f>
        <v>168237</v>
      </c>
      <c r="C105" s="35">
        <f t="shared" si="34"/>
        <v>0</v>
      </c>
      <c r="D105" s="35">
        <f t="shared" si="34"/>
        <v>3500</v>
      </c>
      <c r="E105" s="35">
        <f t="shared" si="34"/>
        <v>8601</v>
      </c>
      <c r="F105" s="35">
        <f t="shared" si="34"/>
        <v>3600</v>
      </c>
      <c r="G105" s="35">
        <f t="shared" si="34"/>
        <v>19300</v>
      </c>
      <c r="H105" s="35">
        <f t="shared" si="34"/>
        <v>18867</v>
      </c>
      <c r="I105" s="35">
        <f t="shared" si="34"/>
        <v>18814</v>
      </c>
      <c r="J105" s="35">
        <f t="shared" si="34"/>
        <v>18812</v>
      </c>
      <c r="K105" s="35">
        <f t="shared" si="34"/>
        <v>18812</v>
      </c>
      <c r="L105" s="35">
        <f t="shared" si="34"/>
        <v>18812</v>
      </c>
      <c r="M105" s="35">
        <f t="shared" si="34"/>
        <v>18863</v>
      </c>
      <c r="N105" s="35">
        <f t="shared" si="34"/>
        <v>20256</v>
      </c>
      <c r="O105" s="41">
        <f>SUM(C105:N105)</f>
        <v>168237</v>
      </c>
    </row>
    <row r="106" spans="1:17">
      <c r="A106" s="42" t="s">
        <v>22</v>
      </c>
      <c r="B106" s="43">
        <v>168237</v>
      </c>
      <c r="C106" s="43">
        <v>0</v>
      </c>
      <c r="D106" s="43">
        <v>3500</v>
      </c>
      <c r="E106" s="43">
        <v>8601</v>
      </c>
      <c r="F106" s="43">
        <v>3600</v>
      </c>
      <c r="G106" s="43">
        <v>19300</v>
      </c>
      <c r="H106" s="43">
        <v>18867</v>
      </c>
      <c r="I106" s="43">
        <v>18814</v>
      </c>
      <c r="J106" s="43">
        <v>18812</v>
      </c>
      <c r="K106" s="43">
        <v>18812</v>
      </c>
      <c r="L106" s="43">
        <v>18812</v>
      </c>
      <c r="M106" s="43">
        <v>18863</v>
      </c>
      <c r="N106" s="44">
        <v>20256</v>
      </c>
      <c r="O106" s="45">
        <f>SUM(C106:N106)</f>
        <v>168237</v>
      </c>
    </row>
    <row r="107" spans="1:17" ht="15.75" thickBot="1">
      <c r="A107" s="46" t="s">
        <v>23</v>
      </c>
      <c r="B107" s="47">
        <f t="shared" ref="B107:O107" si="35">SUM(B103-B105)</f>
        <v>-25898</v>
      </c>
      <c r="C107" s="47">
        <f t="shared" si="35"/>
        <v>23794.23</v>
      </c>
      <c r="D107" s="47">
        <f t="shared" si="35"/>
        <v>-3500</v>
      </c>
      <c r="E107" s="47">
        <f t="shared" si="35"/>
        <v>-8601</v>
      </c>
      <c r="F107" s="47">
        <f t="shared" si="35"/>
        <v>114943.42</v>
      </c>
      <c r="G107" s="47">
        <f t="shared" si="35"/>
        <v>-19300</v>
      </c>
      <c r="H107" s="47">
        <f t="shared" si="35"/>
        <v>-18867</v>
      </c>
      <c r="I107" s="47">
        <f t="shared" si="35"/>
        <v>-18814</v>
      </c>
      <c r="J107" s="47">
        <f t="shared" si="35"/>
        <v>-18812</v>
      </c>
      <c r="K107" s="47">
        <f t="shared" si="35"/>
        <v>-18812</v>
      </c>
      <c r="L107" s="47">
        <f t="shared" si="35"/>
        <v>-18812</v>
      </c>
      <c r="M107" s="47">
        <f t="shared" si="35"/>
        <v>-18863</v>
      </c>
      <c r="N107" s="48">
        <f t="shared" si="35"/>
        <v>-20256</v>
      </c>
      <c r="O107" s="49">
        <f t="shared" si="35"/>
        <v>-25899.350000000006</v>
      </c>
    </row>
    <row r="108" spans="1:17" ht="15.75" thickBot="1">
      <c r="A108" s="20" t="s">
        <v>3</v>
      </c>
      <c r="B108" s="21" t="s">
        <v>4</v>
      </c>
      <c r="C108" s="21" t="s">
        <v>5</v>
      </c>
      <c r="D108" s="21" t="s">
        <v>6</v>
      </c>
      <c r="E108" s="21" t="s">
        <v>7</v>
      </c>
      <c r="F108" s="21" t="s">
        <v>8</v>
      </c>
      <c r="G108" s="21" t="s">
        <v>9</v>
      </c>
      <c r="H108" s="21" t="s">
        <v>10</v>
      </c>
      <c r="I108" s="21" t="s">
        <v>11</v>
      </c>
      <c r="J108" s="21" t="s">
        <v>12</v>
      </c>
      <c r="K108" s="21" t="s">
        <v>13</v>
      </c>
      <c r="L108" s="21" t="s">
        <v>14</v>
      </c>
      <c r="M108" s="21" t="s">
        <v>15</v>
      </c>
      <c r="N108" s="31" t="s">
        <v>16</v>
      </c>
      <c r="O108" s="32" t="s">
        <v>262</v>
      </c>
    </row>
    <row r="109" spans="1:17">
      <c r="A109" s="399" t="s">
        <v>31</v>
      </c>
      <c r="B109" s="400"/>
      <c r="C109" s="400"/>
      <c r="D109" s="400"/>
      <c r="E109" s="401"/>
      <c r="F109" s="401"/>
      <c r="G109" s="401"/>
      <c r="H109" s="401"/>
      <c r="I109" s="401"/>
      <c r="J109" s="401"/>
      <c r="K109" s="401"/>
      <c r="L109" s="401"/>
      <c r="M109" s="401"/>
      <c r="N109" s="401"/>
      <c r="O109" s="33"/>
    </row>
    <row r="110" spans="1:17">
      <c r="A110" s="395" t="s">
        <v>281</v>
      </c>
      <c r="B110" s="396"/>
      <c r="C110" s="396"/>
      <c r="D110" s="396"/>
      <c r="E110" s="396"/>
      <c r="F110" s="396"/>
      <c r="G110" s="396"/>
      <c r="H110" s="396"/>
      <c r="I110" s="396"/>
      <c r="J110" s="396"/>
      <c r="K110" s="396"/>
      <c r="L110" s="396"/>
      <c r="M110" s="396"/>
      <c r="N110" s="396"/>
      <c r="O110" s="397"/>
    </row>
    <row r="111" spans="1:17" ht="15.75" thickBot="1">
      <c r="A111" s="382" t="s">
        <v>239</v>
      </c>
      <c r="B111" s="383"/>
      <c r="C111" s="383"/>
      <c r="D111" s="383"/>
      <c r="E111" s="383"/>
      <c r="F111" s="383"/>
      <c r="G111" s="383"/>
      <c r="H111" s="383"/>
      <c r="I111" s="383"/>
      <c r="J111" s="383"/>
      <c r="K111" s="383"/>
      <c r="L111" s="383"/>
      <c r="M111" s="383"/>
      <c r="N111" s="383"/>
      <c r="O111" s="384"/>
      <c r="Q111" t="s">
        <v>225</v>
      </c>
    </row>
    <row r="112" spans="1:17" s="4" customFormat="1">
      <c r="A112" s="34" t="s">
        <v>20</v>
      </c>
      <c r="B112" s="35">
        <f>SUM(B113)</f>
        <v>277737</v>
      </c>
      <c r="C112" s="35">
        <f t="shared" ref="C112:N112" si="36">SUM(C113)</f>
        <v>117548.84</v>
      </c>
      <c r="D112" s="35">
        <f t="shared" si="36"/>
        <v>0</v>
      </c>
      <c r="E112" s="35">
        <f t="shared" si="36"/>
        <v>0</v>
      </c>
      <c r="F112" s="35">
        <f t="shared" si="36"/>
        <v>160187.82999999999</v>
      </c>
      <c r="G112" s="35">
        <f t="shared" si="36"/>
        <v>0</v>
      </c>
      <c r="H112" s="35">
        <f t="shared" si="36"/>
        <v>0</v>
      </c>
      <c r="I112" s="35">
        <f t="shared" si="36"/>
        <v>0</v>
      </c>
      <c r="J112" s="35">
        <f t="shared" si="36"/>
        <v>0</v>
      </c>
      <c r="K112" s="35">
        <f t="shared" si="36"/>
        <v>0</v>
      </c>
      <c r="L112" s="35">
        <f t="shared" si="36"/>
        <v>0</v>
      </c>
      <c r="M112" s="35">
        <f t="shared" si="36"/>
        <v>0</v>
      </c>
      <c r="N112" s="35">
        <f t="shared" si="36"/>
        <v>0</v>
      </c>
      <c r="O112" s="36">
        <f>SUM(O113:O113)</f>
        <v>277736.67</v>
      </c>
      <c r="Q112" s="4" t="s">
        <v>244</v>
      </c>
    </row>
    <row r="113" spans="1:17">
      <c r="A113" s="37" t="s">
        <v>27</v>
      </c>
      <c r="B113" s="38">
        <v>277737</v>
      </c>
      <c r="C113" s="38">
        <v>117548.84</v>
      </c>
      <c r="D113" s="38"/>
      <c r="E113" s="38"/>
      <c r="F113" s="38">
        <v>160187.82999999999</v>
      </c>
      <c r="G113" s="38"/>
      <c r="H113" s="38"/>
      <c r="I113" s="38"/>
      <c r="J113" s="38"/>
      <c r="K113" s="38"/>
      <c r="L113" s="38"/>
      <c r="M113" s="38"/>
      <c r="N113" s="39"/>
      <c r="O113" s="40">
        <f>SUM(C113:N113)</f>
        <v>277736.67</v>
      </c>
      <c r="Q113" t="s">
        <v>246</v>
      </c>
    </row>
    <row r="114" spans="1:17">
      <c r="A114" s="34" t="s">
        <v>21</v>
      </c>
      <c r="B114" s="35">
        <f t="shared" ref="B114:N114" si="37">SUM(B115:B115)</f>
        <v>305536</v>
      </c>
      <c r="C114" s="35">
        <f t="shared" si="37"/>
        <v>0</v>
      </c>
      <c r="D114" s="35">
        <f t="shared" si="37"/>
        <v>0</v>
      </c>
      <c r="E114" s="35">
        <f t="shared" si="37"/>
        <v>1706</v>
      </c>
      <c r="F114" s="35">
        <f t="shared" si="37"/>
        <v>10900</v>
      </c>
      <c r="G114" s="35">
        <f t="shared" si="37"/>
        <v>36442</v>
      </c>
      <c r="H114" s="35">
        <f t="shared" si="37"/>
        <v>36462</v>
      </c>
      <c r="I114" s="35">
        <f t="shared" si="37"/>
        <v>36848</v>
      </c>
      <c r="J114" s="35">
        <f t="shared" si="37"/>
        <v>36839</v>
      </c>
      <c r="K114" s="35">
        <f t="shared" si="37"/>
        <v>36246</v>
      </c>
      <c r="L114" s="35">
        <f t="shared" si="37"/>
        <v>36684</v>
      </c>
      <c r="M114" s="35">
        <f t="shared" si="37"/>
        <v>36582</v>
      </c>
      <c r="N114" s="35">
        <f t="shared" si="37"/>
        <v>36827</v>
      </c>
      <c r="O114" s="41">
        <f>SUM(C114:N114)</f>
        <v>305536</v>
      </c>
    </row>
    <row r="115" spans="1:17" s="4" customFormat="1">
      <c r="A115" s="42" t="s">
        <v>22</v>
      </c>
      <c r="B115" s="43">
        <v>305536</v>
      </c>
      <c r="C115" s="43"/>
      <c r="D115" s="43"/>
      <c r="E115" s="43">
        <v>1706</v>
      </c>
      <c r="F115" s="43">
        <v>10900</v>
      </c>
      <c r="G115" s="43">
        <v>36442</v>
      </c>
      <c r="H115" s="43">
        <v>36462</v>
      </c>
      <c r="I115" s="43">
        <v>36848</v>
      </c>
      <c r="J115" s="43">
        <v>36839</v>
      </c>
      <c r="K115" s="43">
        <v>36246</v>
      </c>
      <c r="L115" s="43">
        <v>36684</v>
      </c>
      <c r="M115" s="43">
        <v>36582</v>
      </c>
      <c r="N115" s="44">
        <v>36827</v>
      </c>
      <c r="O115" s="45">
        <f>SUM(C115:N115)</f>
        <v>305536</v>
      </c>
    </row>
    <row r="116" spans="1:17" ht="15.75" thickBot="1">
      <c r="A116" s="46" t="s">
        <v>23</v>
      </c>
      <c r="B116" s="47">
        <f t="shared" ref="B116:O116" si="38">SUM(B112-B114)</f>
        <v>-27799</v>
      </c>
      <c r="C116" s="47">
        <f t="shared" si="38"/>
        <v>117548.84</v>
      </c>
      <c r="D116" s="47">
        <f t="shared" si="38"/>
        <v>0</v>
      </c>
      <c r="E116" s="47">
        <f t="shared" si="38"/>
        <v>-1706</v>
      </c>
      <c r="F116" s="47">
        <f t="shared" si="38"/>
        <v>149287.82999999999</v>
      </c>
      <c r="G116" s="47">
        <f t="shared" si="38"/>
        <v>-36442</v>
      </c>
      <c r="H116" s="47">
        <f t="shared" si="38"/>
        <v>-36462</v>
      </c>
      <c r="I116" s="47">
        <f t="shared" si="38"/>
        <v>-36848</v>
      </c>
      <c r="J116" s="47">
        <f t="shared" si="38"/>
        <v>-36839</v>
      </c>
      <c r="K116" s="47">
        <f t="shared" si="38"/>
        <v>-36246</v>
      </c>
      <c r="L116" s="47">
        <f t="shared" si="38"/>
        <v>-36684</v>
      </c>
      <c r="M116" s="47">
        <f t="shared" si="38"/>
        <v>-36582</v>
      </c>
      <c r="N116" s="48">
        <f t="shared" si="38"/>
        <v>-36827</v>
      </c>
      <c r="O116" s="49">
        <f t="shared" si="38"/>
        <v>-27799.330000000016</v>
      </c>
    </row>
    <row r="117" spans="1:17" ht="15.75" thickBot="1">
      <c r="A117" s="228" t="s">
        <v>3</v>
      </c>
      <c r="B117" s="229" t="s">
        <v>4</v>
      </c>
      <c r="C117" s="229" t="s">
        <v>5</v>
      </c>
      <c r="D117" s="229" t="s">
        <v>6</v>
      </c>
      <c r="E117" s="229" t="s">
        <v>7</v>
      </c>
      <c r="F117" s="229" t="s">
        <v>8</v>
      </c>
      <c r="G117" s="229" t="s">
        <v>9</v>
      </c>
      <c r="H117" s="229" t="s">
        <v>10</v>
      </c>
      <c r="I117" s="229" t="s">
        <v>11</v>
      </c>
      <c r="J117" s="229" t="s">
        <v>12</v>
      </c>
      <c r="K117" s="229" t="s">
        <v>13</v>
      </c>
      <c r="L117" s="229" t="s">
        <v>14</v>
      </c>
      <c r="M117" s="229" t="s">
        <v>15</v>
      </c>
      <c r="N117" s="236" t="s">
        <v>16</v>
      </c>
      <c r="O117" s="237" t="s">
        <v>262</v>
      </c>
    </row>
    <row r="118" spans="1:17">
      <c r="A118" s="402" t="s">
        <v>31</v>
      </c>
      <c r="B118" s="403"/>
      <c r="C118" s="403"/>
      <c r="D118" s="403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238"/>
    </row>
    <row r="119" spans="1:17">
      <c r="A119" s="405" t="s">
        <v>282</v>
      </c>
      <c r="B119" s="406"/>
      <c r="C119" s="406"/>
      <c r="D119" s="406"/>
      <c r="E119" s="406"/>
      <c r="F119" s="406"/>
      <c r="G119" s="406"/>
      <c r="H119" s="406"/>
      <c r="I119" s="406"/>
      <c r="J119" s="406"/>
      <c r="K119" s="406"/>
      <c r="L119" s="406"/>
      <c r="M119" s="406"/>
      <c r="N119" s="406"/>
      <c r="O119" s="407"/>
      <c r="P119" s="117">
        <f>SUM(O119-B119)</f>
        <v>0</v>
      </c>
    </row>
    <row r="120" spans="1:17" s="4" customFormat="1" ht="15.75" thickBot="1">
      <c r="A120" s="369" t="s">
        <v>34</v>
      </c>
      <c r="B120" s="370"/>
      <c r="C120" s="370"/>
      <c r="D120" s="370"/>
      <c r="E120" s="370"/>
      <c r="F120" s="370"/>
      <c r="G120" s="370"/>
      <c r="H120" s="370"/>
      <c r="I120" s="370"/>
      <c r="J120" s="370"/>
      <c r="K120" s="370"/>
      <c r="L120" s="370"/>
      <c r="M120" s="370"/>
      <c r="N120" s="370"/>
      <c r="O120" s="371"/>
      <c r="P120" s="117"/>
    </row>
    <row r="121" spans="1:17" s="4" customFormat="1">
      <c r="A121" s="231" t="s">
        <v>20</v>
      </c>
      <c r="B121" s="232">
        <f t="shared" ref="B121:N121" si="39">SUM(B122:B122)</f>
        <v>598554</v>
      </c>
      <c r="C121" s="232">
        <f t="shared" si="39"/>
        <v>0</v>
      </c>
      <c r="D121" s="232">
        <f t="shared" si="39"/>
        <v>0</v>
      </c>
      <c r="E121" s="232">
        <f t="shared" si="39"/>
        <v>0</v>
      </c>
      <c r="F121" s="232">
        <f t="shared" si="39"/>
        <v>0</v>
      </c>
      <c r="G121" s="232">
        <f t="shared" si="39"/>
        <v>0</v>
      </c>
      <c r="H121" s="232">
        <f t="shared" si="39"/>
        <v>0</v>
      </c>
      <c r="I121" s="232">
        <f t="shared" si="39"/>
        <v>0</v>
      </c>
      <c r="J121" s="232">
        <f t="shared" si="39"/>
        <v>0</v>
      </c>
      <c r="K121" s="232">
        <f t="shared" si="39"/>
        <v>0</v>
      </c>
      <c r="L121" s="232">
        <f t="shared" si="39"/>
        <v>199515</v>
      </c>
      <c r="M121" s="232">
        <f t="shared" si="39"/>
        <v>199515</v>
      </c>
      <c r="N121" s="232">
        <f t="shared" si="39"/>
        <v>199514</v>
      </c>
      <c r="O121" s="230">
        <f t="shared" ref="O121:O125" si="40">SUM(C121:N121)</f>
        <v>598544</v>
      </c>
      <c r="P121" s="117"/>
    </row>
    <row r="122" spans="1:17" s="4" customFormat="1">
      <c r="A122" s="168" t="s">
        <v>241</v>
      </c>
      <c r="B122" s="169">
        <v>598554</v>
      </c>
      <c r="C122" s="169"/>
      <c r="D122" s="169"/>
      <c r="E122" s="169"/>
      <c r="F122" s="169"/>
      <c r="G122" s="169"/>
      <c r="H122" s="169"/>
      <c r="I122" s="169"/>
      <c r="J122" s="169"/>
      <c r="K122" s="169"/>
      <c r="L122" s="169">
        <v>199515</v>
      </c>
      <c r="M122" s="169">
        <v>199515</v>
      </c>
      <c r="N122" s="170">
        <v>199514</v>
      </c>
      <c r="O122" s="171">
        <f t="shared" si="40"/>
        <v>598544</v>
      </c>
      <c r="P122" s="117"/>
    </row>
    <row r="123" spans="1:17">
      <c r="A123" s="231" t="s">
        <v>21</v>
      </c>
      <c r="B123" s="232">
        <f t="shared" ref="B123:N123" si="41">SUM(B124:B124)</f>
        <v>598544</v>
      </c>
      <c r="C123" s="232">
        <f t="shared" si="41"/>
        <v>0</v>
      </c>
      <c r="D123" s="232">
        <f t="shared" si="41"/>
        <v>0</v>
      </c>
      <c r="E123" s="232">
        <f t="shared" si="41"/>
        <v>0</v>
      </c>
      <c r="F123" s="232">
        <f t="shared" si="41"/>
        <v>0</v>
      </c>
      <c r="G123" s="232">
        <f t="shared" si="41"/>
        <v>0</v>
      </c>
      <c r="H123" s="232">
        <f t="shared" si="41"/>
        <v>0</v>
      </c>
      <c r="I123" s="232">
        <f t="shared" si="41"/>
        <v>0</v>
      </c>
      <c r="J123" s="232">
        <f t="shared" si="41"/>
        <v>0</v>
      </c>
      <c r="K123" s="232">
        <f t="shared" si="41"/>
        <v>0</v>
      </c>
      <c r="L123" s="232">
        <f t="shared" si="41"/>
        <v>227192</v>
      </c>
      <c r="M123" s="232">
        <f t="shared" si="41"/>
        <v>189741</v>
      </c>
      <c r="N123" s="232">
        <f t="shared" si="41"/>
        <v>181611</v>
      </c>
      <c r="O123" s="233">
        <f t="shared" si="40"/>
        <v>598544</v>
      </c>
    </row>
    <row r="124" spans="1:17">
      <c r="A124" s="224" t="s">
        <v>22</v>
      </c>
      <c r="B124" s="225">
        <v>598544</v>
      </c>
      <c r="C124" s="225"/>
      <c r="D124" s="225"/>
      <c r="E124" s="225"/>
      <c r="F124" s="225"/>
      <c r="G124" s="225"/>
      <c r="H124" s="225"/>
      <c r="I124" s="225"/>
      <c r="J124" s="225"/>
      <c r="K124" s="225"/>
      <c r="L124" s="225">
        <v>227192</v>
      </c>
      <c r="M124" s="225">
        <v>189741</v>
      </c>
      <c r="N124" s="226">
        <v>181611</v>
      </c>
      <c r="O124" s="227">
        <f t="shared" si="40"/>
        <v>598544</v>
      </c>
    </row>
    <row r="125" spans="1:17" ht="15.75" thickBot="1">
      <c r="A125" s="239" t="s">
        <v>23</v>
      </c>
      <c r="B125" s="234">
        <f t="shared" ref="B125:N125" si="42">SUM(B121-B123)</f>
        <v>10</v>
      </c>
      <c r="C125" s="234">
        <f t="shared" si="42"/>
        <v>0</v>
      </c>
      <c r="D125" s="234">
        <f t="shared" si="42"/>
        <v>0</v>
      </c>
      <c r="E125" s="234">
        <f t="shared" si="42"/>
        <v>0</v>
      </c>
      <c r="F125" s="234">
        <f t="shared" si="42"/>
        <v>0</v>
      </c>
      <c r="G125" s="234">
        <f t="shared" si="42"/>
        <v>0</v>
      </c>
      <c r="H125" s="234">
        <f t="shared" si="42"/>
        <v>0</v>
      </c>
      <c r="I125" s="234">
        <f t="shared" si="42"/>
        <v>0</v>
      </c>
      <c r="J125" s="234">
        <f t="shared" si="42"/>
        <v>0</v>
      </c>
      <c r="K125" s="234">
        <f t="shared" si="42"/>
        <v>0</v>
      </c>
      <c r="L125" s="234">
        <f t="shared" si="42"/>
        <v>-27677</v>
      </c>
      <c r="M125" s="234">
        <f t="shared" si="42"/>
        <v>9774</v>
      </c>
      <c r="N125" s="278">
        <f t="shared" si="42"/>
        <v>17903</v>
      </c>
      <c r="O125" s="235">
        <f t="shared" si="40"/>
        <v>0</v>
      </c>
    </row>
    <row r="126" spans="1:17" ht="15.75" thickBot="1">
      <c r="A126" s="228" t="s">
        <v>3</v>
      </c>
      <c r="B126" s="229" t="s">
        <v>4</v>
      </c>
      <c r="C126" s="229" t="s">
        <v>5</v>
      </c>
      <c r="D126" s="229" t="s">
        <v>6</v>
      </c>
      <c r="E126" s="229" t="s">
        <v>7</v>
      </c>
      <c r="F126" s="229" t="s">
        <v>8</v>
      </c>
      <c r="G126" s="229" t="s">
        <v>9</v>
      </c>
      <c r="H126" s="229" t="s">
        <v>10</v>
      </c>
      <c r="I126" s="229" t="s">
        <v>11</v>
      </c>
      <c r="J126" s="229" t="s">
        <v>12</v>
      </c>
      <c r="K126" s="229" t="s">
        <v>13</v>
      </c>
      <c r="L126" s="229" t="s">
        <v>14</v>
      </c>
      <c r="M126" s="229" t="s">
        <v>15</v>
      </c>
      <c r="N126" s="236" t="s">
        <v>16</v>
      </c>
      <c r="O126" s="237" t="s">
        <v>262</v>
      </c>
    </row>
    <row r="127" spans="1:17">
      <c r="A127" s="402" t="s">
        <v>31</v>
      </c>
      <c r="B127" s="403"/>
      <c r="C127" s="403"/>
      <c r="D127" s="403"/>
      <c r="E127" s="404"/>
      <c r="F127" s="404"/>
      <c r="G127" s="404"/>
      <c r="H127" s="404"/>
      <c r="I127" s="404"/>
      <c r="J127" s="404"/>
      <c r="K127" s="404"/>
      <c r="L127" s="404"/>
      <c r="M127" s="404"/>
      <c r="N127" s="404"/>
      <c r="O127" s="238"/>
    </row>
    <row r="128" spans="1:17">
      <c r="A128" s="405" t="s">
        <v>283</v>
      </c>
      <c r="B128" s="406"/>
      <c r="C128" s="406"/>
      <c r="D128" s="406"/>
      <c r="E128" s="406"/>
      <c r="F128" s="406"/>
      <c r="G128" s="406"/>
      <c r="H128" s="406"/>
      <c r="I128" s="406"/>
      <c r="J128" s="406"/>
      <c r="K128" s="406"/>
      <c r="L128" s="406"/>
      <c r="M128" s="406"/>
      <c r="N128" s="406"/>
      <c r="O128" s="407"/>
    </row>
    <row r="129" spans="1:17" ht="15.75" thickBot="1">
      <c r="A129" s="369" t="s">
        <v>34</v>
      </c>
      <c r="B129" s="370"/>
      <c r="C129" s="370"/>
      <c r="D129" s="370"/>
      <c r="E129" s="370"/>
      <c r="F129" s="370"/>
      <c r="G129" s="370"/>
      <c r="H129" s="370"/>
      <c r="I129" s="370"/>
      <c r="J129" s="370"/>
      <c r="K129" s="370"/>
      <c r="L129" s="370"/>
      <c r="M129" s="370"/>
      <c r="N129" s="370"/>
      <c r="O129" s="371"/>
      <c r="Q129" t="s">
        <v>225</v>
      </c>
    </row>
    <row r="130" spans="1:17">
      <c r="A130" s="231" t="s">
        <v>20</v>
      </c>
      <c r="B130" s="232">
        <f t="shared" ref="B130:N130" si="43">SUM(B131:B131)</f>
        <v>643340</v>
      </c>
      <c r="C130" s="232">
        <f t="shared" si="43"/>
        <v>0</v>
      </c>
      <c r="D130" s="232">
        <f t="shared" si="43"/>
        <v>0</v>
      </c>
      <c r="E130" s="232">
        <f t="shared" si="43"/>
        <v>0</v>
      </c>
      <c r="F130" s="232">
        <f t="shared" si="43"/>
        <v>0</v>
      </c>
      <c r="G130" s="232">
        <f t="shared" si="43"/>
        <v>0</v>
      </c>
      <c r="H130" s="232">
        <f t="shared" si="43"/>
        <v>0</v>
      </c>
      <c r="I130" s="232">
        <f t="shared" si="43"/>
        <v>0</v>
      </c>
      <c r="J130" s="232">
        <f t="shared" si="43"/>
        <v>0</v>
      </c>
      <c r="K130" s="232">
        <f t="shared" si="43"/>
        <v>0</v>
      </c>
      <c r="L130" s="232">
        <f t="shared" si="43"/>
        <v>214446</v>
      </c>
      <c r="M130" s="232">
        <f t="shared" si="43"/>
        <v>214446</v>
      </c>
      <c r="N130" s="232">
        <f t="shared" si="43"/>
        <v>214448</v>
      </c>
      <c r="O130" s="230">
        <f t="shared" ref="O130:O134" si="44">SUM(C130:N130)</f>
        <v>643340</v>
      </c>
    </row>
    <row r="131" spans="1:17">
      <c r="A131" s="168" t="s">
        <v>241</v>
      </c>
      <c r="B131" s="169">
        <v>643340</v>
      </c>
      <c r="C131" s="169"/>
      <c r="D131" s="169"/>
      <c r="E131" s="169"/>
      <c r="F131" s="169"/>
      <c r="G131" s="169"/>
      <c r="H131" s="169"/>
      <c r="I131" s="169"/>
      <c r="J131" s="169"/>
      <c r="K131" s="169"/>
      <c r="L131" s="169">
        <v>214446</v>
      </c>
      <c r="M131" s="169">
        <v>214446</v>
      </c>
      <c r="N131" s="170">
        <v>214448</v>
      </c>
      <c r="O131" s="171">
        <f t="shared" si="44"/>
        <v>643340</v>
      </c>
    </row>
    <row r="132" spans="1:17">
      <c r="A132" s="231" t="s">
        <v>21</v>
      </c>
      <c r="B132" s="232">
        <f t="shared" ref="B132:N132" si="45">SUM(B133:B133)</f>
        <v>643340</v>
      </c>
      <c r="C132" s="232">
        <f t="shared" si="45"/>
        <v>0</v>
      </c>
      <c r="D132" s="232">
        <f t="shared" si="45"/>
        <v>0</v>
      </c>
      <c r="E132" s="232">
        <f t="shared" si="45"/>
        <v>0</v>
      </c>
      <c r="F132" s="232">
        <f t="shared" si="45"/>
        <v>0</v>
      </c>
      <c r="G132" s="232">
        <f t="shared" si="45"/>
        <v>0</v>
      </c>
      <c r="H132" s="232">
        <f t="shared" si="45"/>
        <v>0</v>
      </c>
      <c r="I132" s="232">
        <f t="shared" si="45"/>
        <v>0</v>
      </c>
      <c r="J132" s="232">
        <f t="shared" si="45"/>
        <v>0</v>
      </c>
      <c r="K132" s="232">
        <f t="shared" si="45"/>
        <v>0</v>
      </c>
      <c r="L132" s="232">
        <f t="shared" si="45"/>
        <v>206820</v>
      </c>
      <c r="M132" s="232">
        <f t="shared" si="45"/>
        <v>221800</v>
      </c>
      <c r="N132" s="232">
        <f t="shared" si="45"/>
        <v>214720</v>
      </c>
      <c r="O132" s="233">
        <f t="shared" si="44"/>
        <v>643340</v>
      </c>
    </row>
    <row r="133" spans="1:17">
      <c r="A133" s="224" t="s">
        <v>22</v>
      </c>
      <c r="B133" s="225">
        <v>643340</v>
      </c>
      <c r="C133" s="225"/>
      <c r="D133" s="225"/>
      <c r="E133" s="225"/>
      <c r="F133" s="225"/>
      <c r="G133" s="225"/>
      <c r="H133" s="225"/>
      <c r="I133" s="225"/>
      <c r="J133" s="225"/>
      <c r="K133" s="225"/>
      <c r="L133" s="225">
        <v>206820</v>
      </c>
      <c r="M133" s="225">
        <v>221800</v>
      </c>
      <c r="N133" s="226">
        <v>214720</v>
      </c>
      <c r="O133" s="227">
        <f t="shared" si="44"/>
        <v>643340</v>
      </c>
    </row>
    <row r="134" spans="1:17" ht="15.75" thickBot="1">
      <c r="A134" s="239" t="s">
        <v>23</v>
      </c>
      <c r="B134" s="234">
        <f t="shared" ref="B134:N134" si="46">SUM(B130-B132)</f>
        <v>0</v>
      </c>
      <c r="C134" s="234">
        <f t="shared" si="46"/>
        <v>0</v>
      </c>
      <c r="D134" s="234">
        <f t="shared" si="46"/>
        <v>0</v>
      </c>
      <c r="E134" s="234">
        <f t="shared" si="46"/>
        <v>0</v>
      </c>
      <c r="F134" s="234">
        <f t="shared" si="46"/>
        <v>0</v>
      </c>
      <c r="G134" s="234">
        <f t="shared" si="46"/>
        <v>0</v>
      </c>
      <c r="H134" s="234">
        <f t="shared" si="46"/>
        <v>0</v>
      </c>
      <c r="I134" s="234">
        <f t="shared" si="46"/>
        <v>0</v>
      </c>
      <c r="J134" s="234">
        <f t="shared" si="46"/>
        <v>0</v>
      </c>
      <c r="K134" s="234">
        <f t="shared" si="46"/>
        <v>0</v>
      </c>
      <c r="L134" s="234">
        <f t="shared" si="46"/>
        <v>7626</v>
      </c>
      <c r="M134" s="234">
        <f t="shared" si="46"/>
        <v>-7354</v>
      </c>
      <c r="N134" s="278">
        <f t="shared" si="46"/>
        <v>-272</v>
      </c>
      <c r="O134" s="235">
        <f t="shared" si="44"/>
        <v>0</v>
      </c>
    </row>
    <row r="135" spans="1:17" ht="15.75" thickBot="1">
      <c r="A135" s="20" t="s">
        <v>3</v>
      </c>
      <c r="B135" s="21" t="s">
        <v>4</v>
      </c>
      <c r="C135" s="21" t="s">
        <v>5</v>
      </c>
      <c r="D135" s="21" t="s">
        <v>6</v>
      </c>
      <c r="E135" s="21" t="s">
        <v>7</v>
      </c>
      <c r="F135" s="21" t="s">
        <v>8</v>
      </c>
      <c r="G135" s="21" t="s">
        <v>9</v>
      </c>
      <c r="H135" s="21" t="s">
        <v>10</v>
      </c>
      <c r="I135" s="21" t="s">
        <v>11</v>
      </c>
      <c r="J135" s="21" t="s">
        <v>12</v>
      </c>
      <c r="K135" s="21" t="s">
        <v>13</v>
      </c>
      <c r="L135" s="21" t="s">
        <v>14</v>
      </c>
      <c r="M135" s="21" t="s">
        <v>15</v>
      </c>
      <c r="N135" s="21" t="s">
        <v>16</v>
      </c>
      <c r="O135" s="23" t="s">
        <v>262</v>
      </c>
      <c r="P135" s="117" t="e">
        <f>SUM(O135-B135)</f>
        <v>#VALUE!</v>
      </c>
    </row>
    <row r="136" spans="1:17" s="251" customFormat="1" ht="15.75" thickBot="1">
      <c r="A136" s="362" t="s">
        <v>17</v>
      </c>
      <c r="B136" s="363"/>
      <c r="C136" s="363"/>
      <c r="D136" s="363"/>
      <c r="E136" s="364"/>
      <c r="F136" s="364"/>
      <c r="G136" s="364"/>
      <c r="H136" s="364"/>
      <c r="I136" s="364"/>
      <c r="J136" s="364"/>
      <c r="K136" s="364"/>
      <c r="L136" s="364"/>
      <c r="M136" s="364"/>
      <c r="N136" s="364"/>
      <c r="O136" s="24"/>
      <c r="P136" s="252"/>
    </row>
    <row r="137" spans="1:17">
      <c r="A137" s="385" t="s">
        <v>18</v>
      </c>
      <c r="B137" s="386"/>
      <c r="C137" s="386"/>
      <c r="D137" s="386"/>
      <c r="E137" s="386"/>
      <c r="F137" s="386"/>
      <c r="G137" s="386"/>
      <c r="H137" s="386"/>
      <c r="I137" s="386"/>
      <c r="J137" s="386"/>
      <c r="K137" s="386"/>
      <c r="L137" s="386"/>
      <c r="M137" s="386"/>
      <c r="N137" s="386"/>
      <c r="O137" s="387"/>
    </row>
    <row r="138" spans="1:17">
      <c r="A138" s="369" t="s">
        <v>19</v>
      </c>
      <c r="B138" s="370"/>
      <c r="C138" s="370"/>
      <c r="D138" s="370"/>
      <c r="E138" s="370"/>
      <c r="F138" s="370"/>
      <c r="G138" s="370"/>
      <c r="H138" s="370"/>
      <c r="I138" s="370"/>
      <c r="J138" s="370"/>
      <c r="K138" s="370"/>
      <c r="L138" s="370"/>
      <c r="M138" s="370"/>
      <c r="N138" s="370"/>
      <c r="O138" s="371"/>
    </row>
    <row r="139" spans="1:17">
      <c r="A139" s="34" t="s">
        <v>43</v>
      </c>
      <c r="B139" s="35">
        <f>SUM(B140+B142)</f>
        <v>6333869</v>
      </c>
      <c r="C139" s="35">
        <f t="shared" ref="C139:N139" si="47">SUM(C140+C142)</f>
        <v>80601</v>
      </c>
      <c r="D139" s="35">
        <f t="shared" si="47"/>
        <v>7937</v>
      </c>
      <c r="E139" s="35">
        <f t="shared" si="47"/>
        <v>0</v>
      </c>
      <c r="F139" s="35">
        <f t="shared" si="47"/>
        <v>0</v>
      </c>
      <c r="G139" s="35">
        <f t="shared" si="47"/>
        <v>0</v>
      </c>
      <c r="H139" s="35">
        <f t="shared" si="47"/>
        <v>20174</v>
      </c>
      <c r="I139" s="35">
        <f t="shared" si="47"/>
        <v>4226432</v>
      </c>
      <c r="J139" s="35">
        <f t="shared" si="47"/>
        <v>1277818</v>
      </c>
      <c r="K139" s="35">
        <f t="shared" si="47"/>
        <v>0</v>
      </c>
      <c r="L139" s="35">
        <f t="shared" si="47"/>
        <v>0</v>
      </c>
      <c r="M139" s="35">
        <f t="shared" si="47"/>
        <v>0</v>
      </c>
      <c r="N139" s="35">
        <f t="shared" si="47"/>
        <v>0</v>
      </c>
      <c r="O139" s="35">
        <f>SUM(C139:N139)</f>
        <v>5612962</v>
      </c>
    </row>
    <row r="140" spans="1:17">
      <c r="A140" s="34" t="s">
        <v>37</v>
      </c>
      <c r="B140" s="35">
        <f>B141</f>
        <v>30600</v>
      </c>
      <c r="C140" s="35">
        <f>C141</f>
        <v>4635</v>
      </c>
      <c r="D140" s="35">
        <f t="shared" ref="D140:N140" si="48">D141</f>
        <v>7645</v>
      </c>
      <c r="E140" s="35">
        <f t="shared" si="48"/>
        <v>0</v>
      </c>
      <c r="F140" s="35">
        <f t="shared" si="48"/>
        <v>0</v>
      </c>
      <c r="G140" s="35">
        <f t="shared" si="48"/>
        <v>0</v>
      </c>
      <c r="H140" s="35">
        <f t="shared" si="48"/>
        <v>2938</v>
      </c>
      <c r="I140" s="35">
        <f t="shared" si="48"/>
        <v>7650</v>
      </c>
      <c r="J140" s="35">
        <f t="shared" si="48"/>
        <v>7650</v>
      </c>
      <c r="K140" s="35">
        <f t="shared" si="48"/>
        <v>0</v>
      </c>
      <c r="L140" s="35">
        <f t="shared" si="48"/>
        <v>0</v>
      </c>
      <c r="M140" s="35">
        <f t="shared" si="48"/>
        <v>0</v>
      </c>
      <c r="N140" s="35">
        <f t="shared" si="48"/>
        <v>0</v>
      </c>
      <c r="O140" s="35">
        <f t="shared" ref="O140:O148" si="49">SUM(C140:N140)</f>
        <v>30518</v>
      </c>
    </row>
    <row r="141" spans="1:17">
      <c r="A141" s="37" t="s">
        <v>27</v>
      </c>
      <c r="B141" s="38">
        <v>30600</v>
      </c>
      <c r="C141" s="38">
        <v>4635</v>
      </c>
      <c r="D141" s="38">
        <v>7645</v>
      </c>
      <c r="E141" s="38">
        <v>0</v>
      </c>
      <c r="F141" s="38">
        <v>0</v>
      </c>
      <c r="G141" s="38">
        <v>0</v>
      </c>
      <c r="H141" s="38">
        <v>2938</v>
      </c>
      <c r="I141" s="38">
        <v>7650</v>
      </c>
      <c r="J141" s="38">
        <v>7650</v>
      </c>
      <c r="K141" s="38">
        <v>0</v>
      </c>
      <c r="L141" s="38">
        <v>0</v>
      </c>
      <c r="M141" s="38">
        <v>0</v>
      </c>
      <c r="N141" s="39">
        <v>0</v>
      </c>
      <c r="O141" s="35">
        <f t="shared" si="49"/>
        <v>30518</v>
      </c>
    </row>
    <row r="142" spans="1:17">
      <c r="A142" s="34" t="s">
        <v>39</v>
      </c>
      <c r="B142" s="35">
        <f>B143</f>
        <v>6303269</v>
      </c>
      <c r="C142" s="35">
        <f t="shared" ref="C142:N142" si="50">C143</f>
        <v>75966</v>
      </c>
      <c r="D142" s="35">
        <f>D143</f>
        <v>292</v>
      </c>
      <c r="E142" s="35">
        <f t="shared" si="50"/>
        <v>0</v>
      </c>
      <c r="F142" s="35">
        <f t="shared" si="50"/>
        <v>0</v>
      </c>
      <c r="G142" s="35">
        <f t="shared" si="50"/>
        <v>0</v>
      </c>
      <c r="H142" s="35">
        <f t="shared" si="50"/>
        <v>17236</v>
      </c>
      <c r="I142" s="35">
        <f t="shared" si="50"/>
        <v>4218782</v>
      </c>
      <c r="J142" s="35">
        <f t="shared" si="50"/>
        <v>1270168</v>
      </c>
      <c r="K142" s="35">
        <f t="shared" si="50"/>
        <v>0</v>
      </c>
      <c r="L142" s="35">
        <f t="shared" si="50"/>
        <v>0</v>
      </c>
      <c r="M142" s="35">
        <f t="shared" si="50"/>
        <v>0</v>
      </c>
      <c r="N142" s="35">
        <f t="shared" si="50"/>
        <v>0</v>
      </c>
      <c r="O142" s="35">
        <f t="shared" si="49"/>
        <v>5582444</v>
      </c>
      <c r="Q142" t="s">
        <v>225</v>
      </c>
    </row>
    <row r="143" spans="1:17">
      <c r="A143" s="37" t="s">
        <v>27</v>
      </c>
      <c r="B143" s="38">
        <v>6303269</v>
      </c>
      <c r="C143" s="38">
        <v>75966</v>
      </c>
      <c r="D143" s="38">
        <v>292</v>
      </c>
      <c r="E143" s="38">
        <v>0</v>
      </c>
      <c r="F143" s="38">
        <v>0</v>
      </c>
      <c r="G143" s="38">
        <v>0</v>
      </c>
      <c r="H143" s="38">
        <v>17236</v>
      </c>
      <c r="I143" s="38">
        <v>4218782</v>
      </c>
      <c r="J143" s="38">
        <v>1270168</v>
      </c>
      <c r="K143" s="38"/>
      <c r="L143" s="38">
        <v>0</v>
      </c>
      <c r="M143" s="38">
        <v>0</v>
      </c>
      <c r="N143" s="39">
        <v>0</v>
      </c>
      <c r="O143" s="35">
        <f t="shared" si="49"/>
        <v>5582444</v>
      </c>
    </row>
    <row r="144" spans="1:17">
      <c r="A144" s="34" t="s">
        <v>44</v>
      </c>
      <c r="B144" s="35">
        <f>SUM(B145:B146)</f>
        <v>12889148</v>
      </c>
      <c r="C144" s="35">
        <f t="shared" ref="C144:N144" si="51">SUM(C145:C146)</f>
        <v>3003</v>
      </c>
      <c r="D144" s="35">
        <f t="shared" si="51"/>
        <v>2952</v>
      </c>
      <c r="E144" s="35">
        <f t="shared" si="51"/>
        <v>2955</v>
      </c>
      <c r="F144" s="35">
        <f t="shared" si="51"/>
        <v>154642</v>
      </c>
      <c r="G144" s="35">
        <f t="shared" si="51"/>
        <v>391074</v>
      </c>
      <c r="H144" s="35">
        <f t="shared" si="51"/>
        <v>68424</v>
      </c>
      <c r="I144" s="35">
        <f t="shared" si="51"/>
        <v>8269770</v>
      </c>
      <c r="J144" s="35">
        <f t="shared" si="51"/>
        <v>3000</v>
      </c>
      <c r="K144" s="35">
        <f>SUM(K145:K146)</f>
        <v>3769071</v>
      </c>
      <c r="L144" s="35">
        <f t="shared" si="51"/>
        <v>3000</v>
      </c>
      <c r="M144" s="35">
        <f t="shared" si="51"/>
        <v>3000</v>
      </c>
      <c r="N144" s="35">
        <f t="shared" si="51"/>
        <v>218258</v>
      </c>
      <c r="O144" s="35">
        <f t="shared" si="49"/>
        <v>12889149</v>
      </c>
      <c r="Q144" t="s">
        <v>244</v>
      </c>
    </row>
    <row r="145" spans="1:17">
      <c r="A145" s="42" t="s">
        <v>41</v>
      </c>
      <c r="B145" s="43">
        <v>36000</v>
      </c>
      <c r="C145" s="43">
        <v>3003</v>
      </c>
      <c r="D145" s="43">
        <v>2952</v>
      </c>
      <c r="E145" s="43">
        <v>2955</v>
      </c>
      <c r="F145" s="43">
        <v>3000</v>
      </c>
      <c r="G145" s="43">
        <v>3000</v>
      </c>
      <c r="H145" s="43">
        <v>3000</v>
      </c>
      <c r="I145" s="43">
        <v>3000</v>
      </c>
      <c r="J145" s="43">
        <v>3000</v>
      </c>
      <c r="K145" s="43">
        <v>3000</v>
      </c>
      <c r="L145" s="43">
        <v>3000</v>
      </c>
      <c r="M145" s="43">
        <v>3000</v>
      </c>
      <c r="N145" s="44">
        <v>3091</v>
      </c>
      <c r="O145" s="35">
        <f t="shared" si="49"/>
        <v>36001</v>
      </c>
    </row>
    <row r="146" spans="1:17">
      <c r="A146" s="42" t="s">
        <v>42</v>
      </c>
      <c r="B146" s="43">
        <v>12853148</v>
      </c>
      <c r="C146" s="43">
        <v>0</v>
      </c>
      <c r="D146" s="43">
        <v>0</v>
      </c>
      <c r="E146" s="43">
        <v>0</v>
      </c>
      <c r="F146" s="43">
        <v>151642</v>
      </c>
      <c r="G146" s="43">
        <v>388074</v>
      </c>
      <c r="H146" s="43">
        <v>65424</v>
      </c>
      <c r="I146" s="43">
        <v>8266770</v>
      </c>
      <c r="J146" s="43">
        <v>0</v>
      </c>
      <c r="K146" s="43">
        <v>3766071</v>
      </c>
      <c r="L146" s="43">
        <v>0</v>
      </c>
      <c r="M146" s="43">
        <v>0</v>
      </c>
      <c r="N146" s="44">
        <v>215167</v>
      </c>
      <c r="O146" s="35">
        <f t="shared" si="49"/>
        <v>12853148</v>
      </c>
    </row>
    <row r="147" spans="1:17" ht="15.75" thickBot="1">
      <c r="A147" s="46" t="s">
        <v>264</v>
      </c>
      <c r="B147" s="43">
        <f>SUM(B142-B146)</f>
        <v>-6549879</v>
      </c>
      <c r="C147" s="43">
        <f t="shared" ref="C147:N147" si="52">SUM(C142-C146)</f>
        <v>75966</v>
      </c>
      <c r="D147" s="43">
        <f>SUM(D142-D146)</f>
        <v>292</v>
      </c>
      <c r="E147" s="43">
        <f t="shared" si="52"/>
        <v>0</v>
      </c>
      <c r="F147" s="43">
        <f t="shared" si="52"/>
        <v>-151642</v>
      </c>
      <c r="G147" s="43">
        <f t="shared" si="52"/>
        <v>-388074</v>
      </c>
      <c r="H147" s="43">
        <f t="shared" si="52"/>
        <v>-48188</v>
      </c>
      <c r="I147" s="43">
        <f t="shared" si="52"/>
        <v>-4047988</v>
      </c>
      <c r="J147" s="43">
        <f t="shared" si="52"/>
        <v>1270168</v>
      </c>
      <c r="K147" s="43">
        <f t="shared" si="52"/>
        <v>-3766071</v>
      </c>
      <c r="L147" s="43">
        <f t="shared" si="52"/>
        <v>0</v>
      </c>
      <c r="M147" s="43">
        <f t="shared" si="52"/>
        <v>0</v>
      </c>
      <c r="N147" s="43">
        <f t="shared" si="52"/>
        <v>-215167</v>
      </c>
      <c r="O147" s="35">
        <f t="shared" si="49"/>
        <v>-7270704</v>
      </c>
    </row>
    <row r="148" spans="1:17" ht="15.75" thickBot="1">
      <c r="A148" s="46" t="s">
        <v>265</v>
      </c>
      <c r="B148" s="47">
        <f>SUM(B140-B145)</f>
        <v>-5400</v>
      </c>
      <c r="C148" s="47">
        <f>SUM(C140-C145)</f>
        <v>1632</v>
      </c>
      <c r="D148" s="47">
        <f t="shared" ref="D148:N148" si="53">SUM(D140-D145)</f>
        <v>4693</v>
      </c>
      <c r="E148" s="47">
        <f t="shared" si="53"/>
        <v>-2955</v>
      </c>
      <c r="F148" s="47">
        <f t="shared" si="53"/>
        <v>-3000</v>
      </c>
      <c r="G148" s="47">
        <f t="shared" si="53"/>
        <v>-3000</v>
      </c>
      <c r="H148" s="47">
        <f t="shared" si="53"/>
        <v>-62</v>
      </c>
      <c r="I148" s="47">
        <f t="shared" si="53"/>
        <v>4650</v>
      </c>
      <c r="J148" s="47">
        <f t="shared" si="53"/>
        <v>4650</v>
      </c>
      <c r="K148" s="47">
        <f t="shared" si="53"/>
        <v>-3000</v>
      </c>
      <c r="L148" s="47">
        <f t="shared" si="53"/>
        <v>-3000</v>
      </c>
      <c r="M148" s="47">
        <f t="shared" si="53"/>
        <v>-3000</v>
      </c>
      <c r="N148" s="47">
        <f t="shared" si="53"/>
        <v>-3091</v>
      </c>
      <c r="O148" s="35">
        <f t="shared" si="49"/>
        <v>-5483</v>
      </c>
    </row>
    <row r="149" spans="1:17" ht="15.75" thickBot="1">
      <c r="A149" s="228" t="s">
        <v>3</v>
      </c>
      <c r="B149" s="229" t="s">
        <v>4</v>
      </c>
      <c r="C149" s="229" t="s">
        <v>5</v>
      </c>
      <c r="D149" s="229" t="s">
        <v>6</v>
      </c>
      <c r="E149" s="229" t="s">
        <v>7</v>
      </c>
      <c r="F149" s="229" t="s">
        <v>8</v>
      </c>
      <c r="G149" s="229" t="s">
        <v>9</v>
      </c>
      <c r="H149" s="229" t="s">
        <v>10</v>
      </c>
      <c r="I149" s="229" t="s">
        <v>11</v>
      </c>
      <c r="J149" s="229" t="s">
        <v>12</v>
      </c>
      <c r="K149" s="229" t="s">
        <v>13</v>
      </c>
      <c r="L149" s="229" t="s">
        <v>14</v>
      </c>
      <c r="M149" s="229" t="s">
        <v>15</v>
      </c>
      <c r="N149" s="236" t="s">
        <v>16</v>
      </c>
      <c r="O149" s="237" t="s">
        <v>262</v>
      </c>
      <c r="P149" s="117" t="e">
        <f>SUM(O149-B149)</f>
        <v>#VALUE!</v>
      </c>
    </row>
    <row r="150" spans="1:17" s="4" customFormat="1">
      <c r="A150" s="402" t="s">
        <v>31</v>
      </c>
      <c r="B150" s="403"/>
      <c r="C150" s="403"/>
      <c r="D150" s="403"/>
      <c r="E150" s="404"/>
      <c r="F150" s="404"/>
      <c r="G150" s="404"/>
      <c r="H150" s="404"/>
      <c r="I150" s="404"/>
      <c r="J150" s="404"/>
      <c r="K150" s="404"/>
      <c r="L150" s="404"/>
      <c r="M150" s="404"/>
      <c r="N150" s="404"/>
      <c r="O150" s="238"/>
      <c r="P150" s="117"/>
    </row>
    <row r="151" spans="1:17" s="4" customFormat="1">
      <c r="A151" s="405" t="s">
        <v>284</v>
      </c>
      <c r="B151" s="406"/>
      <c r="C151" s="406"/>
      <c r="D151" s="406"/>
      <c r="E151" s="406"/>
      <c r="F151" s="406"/>
      <c r="G151" s="406"/>
      <c r="H151" s="406"/>
      <c r="I151" s="406"/>
      <c r="J151" s="406"/>
      <c r="K151" s="406"/>
      <c r="L151" s="406"/>
      <c r="M151" s="406"/>
      <c r="N151" s="406"/>
      <c r="O151" s="407"/>
      <c r="P151" s="117"/>
    </row>
    <row r="152" spans="1:17" ht="15.75" thickBot="1">
      <c r="A152" s="369" t="s">
        <v>19</v>
      </c>
      <c r="B152" s="370"/>
      <c r="C152" s="370"/>
      <c r="D152" s="370"/>
      <c r="E152" s="370"/>
      <c r="F152" s="370"/>
      <c r="G152" s="370"/>
      <c r="H152" s="370"/>
      <c r="I152" s="370"/>
      <c r="J152" s="370"/>
      <c r="K152" s="370"/>
      <c r="L152" s="370"/>
      <c r="M152" s="370"/>
      <c r="N152" s="370"/>
      <c r="O152" s="371"/>
    </row>
    <row r="153" spans="1:17">
      <c r="A153" s="231" t="s">
        <v>20</v>
      </c>
      <c r="B153" s="232">
        <f t="shared" ref="B153:N153" si="54">SUM(B154:B154)</f>
        <v>349956</v>
      </c>
      <c r="C153" s="232">
        <f t="shared" si="54"/>
        <v>0</v>
      </c>
      <c r="D153" s="232">
        <f t="shared" si="54"/>
        <v>0</v>
      </c>
      <c r="E153" s="232">
        <f t="shared" si="54"/>
        <v>0</v>
      </c>
      <c r="F153" s="232">
        <f t="shared" si="54"/>
        <v>0</v>
      </c>
      <c r="G153" s="232">
        <f t="shared" si="54"/>
        <v>0</v>
      </c>
      <c r="H153" s="232">
        <f t="shared" si="54"/>
        <v>0</v>
      </c>
      <c r="I153" s="232">
        <f t="shared" si="54"/>
        <v>0</v>
      </c>
      <c r="J153" s="232">
        <f t="shared" si="54"/>
        <v>0</v>
      </c>
      <c r="K153" s="232">
        <f t="shared" si="54"/>
        <v>0</v>
      </c>
      <c r="L153" s="232">
        <f t="shared" si="54"/>
        <v>349956</v>
      </c>
      <c r="M153" s="232">
        <f t="shared" si="54"/>
        <v>0</v>
      </c>
      <c r="N153" s="232">
        <f t="shared" si="54"/>
        <v>0</v>
      </c>
      <c r="O153" s="230">
        <f t="shared" ref="O153:O157" si="55">SUM(C153:N153)</f>
        <v>349956</v>
      </c>
    </row>
    <row r="154" spans="1:17" ht="27.75" customHeight="1">
      <c r="A154" s="168" t="s">
        <v>241</v>
      </c>
      <c r="B154" s="169">
        <v>349956</v>
      </c>
      <c r="C154" s="169"/>
      <c r="D154" s="169"/>
      <c r="E154" s="169"/>
      <c r="F154" s="169"/>
      <c r="G154" s="169"/>
      <c r="H154" s="169"/>
      <c r="I154" s="169"/>
      <c r="J154" s="169"/>
      <c r="K154" s="169"/>
      <c r="L154" s="169">
        <v>349956</v>
      </c>
      <c r="M154" s="169"/>
      <c r="N154" s="170"/>
      <c r="O154" s="171">
        <f t="shared" si="55"/>
        <v>349956</v>
      </c>
    </row>
    <row r="155" spans="1:17">
      <c r="A155" s="231" t="s">
        <v>21</v>
      </c>
      <c r="B155" s="232">
        <f t="shared" ref="B155:N155" si="56">SUM(B156:B156)</f>
        <v>516139</v>
      </c>
      <c r="C155" s="232">
        <f t="shared" si="56"/>
        <v>799.37</v>
      </c>
      <c r="D155" s="232">
        <f t="shared" si="56"/>
        <v>25439.93</v>
      </c>
      <c r="E155" s="232">
        <f t="shared" si="56"/>
        <v>21703.84</v>
      </c>
      <c r="F155" s="232">
        <f t="shared" si="56"/>
        <v>5032.3599999999997</v>
      </c>
      <c r="G155" s="232">
        <f t="shared" si="56"/>
        <v>4420</v>
      </c>
      <c r="H155" s="232">
        <f t="shared" si="56"/>
        <v>1375</v>
      </c>
      <c r="I155" s="232">
        <f t="shared" si="56"/>
        <v>1375</v>
      </c>
      <c r="J155" s="232">
        <f t="shared" si="56"/>
        <v>8889.5</v>
      </c>
      <c r="K155" s="232">
        <f t="shared" si="56"/>
        <v>5737</v>
      </c>
      <c r="L155" s="232">
        <f t="shared" si="56"/>
        <v>427400.31</v>
      </c>
      <c r="M155" s="232">
        <f t="shared" si="56"/>
        <v>11705</v>
      </c>
      <c r="N155" s="232">
        <f t="shared" si="56"/>
        <v>2261.69</v>
      </c>
      <c r="O155" s="233">
        <f t="shared" si="55"/>
        <v>516139</v>
      </c>
    </row>
    <row r="156" spans="1:17">
      <c r="A156" s="224" t="s">
        <v>22</v>
      </c>
      <c r="B156" s="225">
        <v>516139</v>
      </c>
      <c r="C156" s="225">
        <v>799.37</v>
      </c>
      <c r="D156" s="225">
        <v>25439.93</v>
      </c>
      <c r="E156" s="225">
        <v>21703.84</v>
      </c>
      <c r="F156" s="225">
        <v>5032.3599999999997</v>
      </c>
      <c r="G156" s="225">
        <v>4420</v>
      </c>
      <c r="H156" s="225">
        <v>1375</v>
      </c>
      <c r="I156" s="225">
        <v>1375</v>
      </c>
      <c r="J156" s="225">
        <v>8889.5</v>
      </c>
      <c r="K156" s="225">
        <v>5737</v>
      </c>
      <c r="L156" s="225">
        <v>427400.31</v>
      </c>
      <c r="M156" s="225">
        <v>11705</v>
      </c>
      <c r="N156" s="226">
        <v>2261.69</v>
      </c>
      <c r="O156" s="227">
        <f t="shared" si="55"/>
        <v>516139</v>
      </c>
    </row>
    <row r="157" spans="1:17" ht="15.75" thickBot="1">
      <c r="A157" s="239" t="s">
        <v>23</v>
      </c>
      <c r="B157" s="234">
        <f t="shared" ref="B157:N157" si="57">SUM(B153-B155)</f>
        <v>-166183</v>
      </c>
      <c r="C157" s="234">
        <f t="shared" si="57"/>
        <v>-799.37</v>
      </c>
      <c r="D157" s="234">
        <f t="shared" si="57"/>
        <v>-25439.93</v>
      </c>
      <c r="E157" s="234">
        <f t="shared" si="57"/>
        <v>-21703.84</v>
      </c>
      <c r="F157" s="234">
        <f t="shared" si="57"/>
        <v>-5032.3599999999997</v>
      </c>
      <c r="G157" s="234">
        <f t="shared" si="57"/>
        <v>-4420</v>
      </c>
      <c r="H157" s="234">
        <f t="shared" si="57"/>
        <v>-1375</v>
      </c>
      <c r="I157" s="234">
        <f t="shared" si="57"/>
        <v>-1375</v>
      </c>
      <c r="J157" s="234">
        <f t="shared" si="57"/>
        <v>-8889.5</v>
      </c>
      <c r="K157" s="234">
        <f t="shared" si="57"/>
        <v>-5737</v>
      </c>
      <c r="L157" s="234">
        <f t="shared" si="57"/>
        <v>-77444.31</v>
      </c>
      <c r="M157" s="234">
        <f t="shared" si="57"/>
        <v>-11705</v>
      </c>
      <c r="N157" s="278">
        <f t="shared" si="57"/>
        <v>-2261.69</v>
      </c>
      <c r="O157" s="235">
        <f t="shared" si="55"/>
        <v>-166183</v>
      </c>
    </row>
    <row r="158" spans="1:17" ht="15.75" thickBot="1">
      <c r="A158" s="20" t="s">
        <v>3</v>
      </c>
      <c r="B158" s="21" t="s">
        <v>4</v>
      </c>
      <c r="C158" s="21" t="s">
        <v>5</v>
      </c>
      <c r="D158" s="21" t="s">
        <v>6</v>
      </c>
      <c r="E158" s="21" t="s">
        <v>7</v>
      </c>
      <c r="F158" s="21" t="s">
        <v>8</v>
      </c>
      <c r="G158" s="21" t="s">
        <v>9</v>
      </c>
      <c r="H158" s="21" t="s">
        <v>10</v>
      </c>
      <c r="I158" s="21" t="s">
        <v>11</v>
      </c>
      <c r="J158" s="21" t="s">
        <v>12</v>
      </c>
      <c r="K158" s="21" t="s">
        <v>13</v>
      </c>
      <c r="L158" s="21" t="s">
        <v>14</v>
      </c>
      <c r="M158" s="21" t="s">
        <v>15</v>
      </c>
      <c r="N158" s="21" t="s">
        <v>16</v>
      </c>
      <c r="O158" s="23" t="s">
        <v>262</v>
      </c>
      <c r="Q158" t="s">
        <v>225</v>
      </c>
    </row>
    <row r="159" spans="1:17" ht="15.75" thickBot="1">
      <c r="A159" s="362" t="s">
        <v>17</v>
      </c>
      <c r="B159" s="363"/>
      <c r="C159" s="363"/>
      <c r="D159" s="363"/>
      <c r="E159" s="364"/>
      <c r="F159" s="364"/>
      <c r="G159" s="364"/>
      <c r="H159" s="364"/>
      <c r="I159" s="364"/>
      <c r="J159" s="364"/>
      <c r="K159" s="364"/>
      <c r="L159" s="364"/>
      <c r="M159" s="364"/>
      <c r="N159" s="364"/>
      <c r="O159" s="24"/>
    </row>
    <row r="160" spans="1:17">
      <c r="A160" s="365" t="s">
        <v>243</v>
      </c>
      <c r="B160" s="366"/>
      <c r="C160" s="366"/>
      <c r="D160" s="366"/>
      <c r="E160" s="366"/>
      <c r="F160" s="366"/>
      <c r="G160" s="366"/>
      <c r="H160" s="366"/>
      <c r="I160" s="366"/>
      <c r="J160" s="366"/>
      <c r="K160" s="366"/>
      <c r="L160" s="366"/>
      <c r="M160" s="366"/>
      <c r="N160" s="366"/>
      <c r="O160" s="367"/>
      <c r="Q160" t="s">
        <v>244</v>
      </c>
    </row>
    <row r="161" spans="1:15" ht="15.75" thickBot="1">
      <c r="A161" s="359" t="s">
        <v>19</v>
      </c>
      <c r="B161" s="360"/>
      <c r="C161" s="360"/>
      <c r="D161" s="360"/>
      <c r="E161" s="360"/>
      <c r="F161" s="360"/>
      <c r="G161" s="360"/>
      <c r="H161" s="360"/>
      <c r="I161" s="360"/>
      <c r="J161" s="360"/>
      <c r="K161" s="360"/>
      <c r="L161" s="360"/>
      <c r="M161" s="360"/>
      <c r="N161" s="360"/>
      <c r="O161" s="361"/>
    </row>
    <row r="162" spans="1:15" ht="15.75" thickBot="1">
      <c r="A162" s="25" t="s">
        <v>266</v>
      </c>
      <c r="B162" s="26">
        <f>SUM(B163)</f>
        <v>1446798</v>
      </c>
      <c r="C162" s="26">
        <f t="shared" ref="C162:N162" si="58">SUM(C163)</f>
        <v>13415</v>
      </c>
      <c r="D162" s="26">
        <f t="shared" si="58"/>
        <v>0</v>
      </c>
      <c r="E162" s="26">
        <f t="shared" si="58"/>
        <v>0</v>
      </c>
      <c r="F162" s="26">
        <f t="shared" si="58"/>
        <v>6715</v>
      </c>
      <c r="G162" s="26">
        <f t="shared" si="58"/>
        <v>0</v>
      </c>
      <c r="H162" s="26">
        <f t="shared" si="58"/>
        <v>0</v>
      </c>
      <c r="I162" s="26">
        <f t="shared" si="58"/>
        <v>0</v>
      </c>
      <c r="J162" s="26">
        <f t="shared" si="58"/>
        <v>35224</v>
      </c>
      <c r="K162" s="26">
        <f t="shared" si="58"/>
        <v>0</v>
      </c>
      <c r="L162" s="26">
        <f t="shared" si="58"/>
        <v>0</v>
      </c>
      <c r="M162" s="26">
        <f t="shared" si="58"/>
        <v>0</v>
      </c>
      <c r="N162" s="26">
        <f t="shared" si="58"/>
        <v>1391444</v>
      </c>
      <c r="O162" s="22">
        <f>SUM(C162:N162)</f>
        <v>1446798</v>
      </c>
    </row>
    <row r="163" spans="1:15" ht="15.75" thickBot="1">
      <c r="A163" s="27" t="s">
        <v>27</v>
      </c>
      <c r="B163" s="14">
        <v>1446798</v>
      </c>
      <c r="C163" s="14">
        <v>13415</v>
      </c>
      <c r="D163" s="14">
        <v>0</v>
      </c>
      <c r="E163" s="14">
        <v>0</v>
      </c>
      <c r="F163" s="14">
        <v>6715</v>
      </c>
      <c r="G163" s="14">
        <v>0</v>
      </c>
      <c r="H163" s="14">
        <v>0</v>
      </c>
      <c r="I163" s="14">
        <v>0</v>
      </c>
      <c r="J163" s="14">
        <v>35224</v>
      </c>
      <c r="K163" s="14">
        <v>0</v>
      </c>
      <c r="L163" s="14">
        <v>0</v>
      </c>
      <c r="M163" s="14">
        <v>0</v>
      </c>
      <c r="N163" s="14">
        <v>1391444</v>
      </c>
      <c r="O163" s="22">
        <f t="shared" ref="O163:O165" si="59">SUM(C163:N163)</f>
        <v>1446798</v>
      </c>
    </row>
    <row r="164" spans="1:15" ht="15.75" thickBot="1">
      <c r="A164" s="10" t="s">
        <v>267</v>
      </c>
      <c r="B164" s="11">
        <v>2197537</v>
      </c>
      <c r="C164" s="11">
        <v>9717</v>
      </c>
      <c r="D164" s="11">
        <v>0</v>
      </c>
      <c r="E164" s="11">
        <v>0</v>
      </c>
      <c r="F164" s="11">
        <v>24785</v>
      </c>
      <c r="G164" s="11">
        <v>0</v>
      </c>
      <c r="H164" s="11">
        <v>0</v>
      </c>
      <c r="I164" s="11">
        <v>10503</v>
      </c>
      <c r="J164" s="11">
        <v>0</v>
      </c>
      <c r="K164" s="11">
        <v>30750</v>
      </c>
      <c r="L164" s="11">
        <v>9717</v>
      </c>
      <c r="M164" s="11">
        <v>0</v>
      </c>
      <c r="N164" s="11">
        <v>2112065</v>
      </c>
      <c r="O164" s="22">
        <f t="shared" si="59"/>
        <v>2197537</v>
      </c>
    </row>
    <row r="165" spans="1:15" ht="15.75" thickBot="1">
      <c r="A165" s="7" t="s">
        <v>268</v>
      </c>
      <c r="B165" s="8">
        <f>SUM(B162-B164)</f>
        <v>-750739</v>
      </c>
      <c r="C165" s="8">
        <f t="shared" ref="C165:N165" si="60">SUM(C162-C164)</f>
        <v>3698</v>
      </c>
      <c r="D165" s="8">
        <f t="shared" si="60"/>
        <v>0</v>
      </c>
      <c r="E165" s="8">
        <f t="shared" si="60"/>
        <v>0</v>
      </c>
      <c r="F165" s="8">
        <f t="shared" si="60"/>
        <v>-18070</v>
      </c>
      <c r="G165" s="8">
        <f t="shared" si="60"/>
        <v>0</v>
      </c>
      <c r="H165" s="8">
        <f t="shared" si="60"/>
        <v>0</v>
      </c>
      <c r="I165" s="8">
        <f t="shared" si="60"/>
        <v>-10503</v>
      </c>
      <c r="J165" s="8">
        <f t="shared" si="60"/>
        <v>35224</v>
      </c>
      <c r="K165" s="8">
        <f t="shared" si="60"/>
        <v>-30750</v>
      </c>
      <c r="L165" s="8">
        <f t="shared" si="60"/>
        <v>-9717</v>
      </c>
      <c r="M165" s="8">
        <f t="shared" si="60"/>
        <v>0</v>
      </c>
      <c r="N165" s="8">
        <f t="shared" si="60"/>
        <v>-720621</v>
      </c>
      <c r="O165" s="22">
        <f t="shared" si="59"/>
        <v>-750739</v>
      </c>
    </row>
    <row r="166" spans="1:15">
      <c r="A166" s="325"/>
      <c r="B166" s="320"/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</row>
    <row r="167" spans="1:15">
      <c r="A167" s="309"/>
      <c r="B167" s="309"/>
      <c r="C167" s="309"/>
      <c r="D167" s="309"/>
      <c r="E167" s="309"/>
      <c r="F167" s="309"/>
      <c r="G167" s="309"/>
      <c r="H167" s="309"/>
      <c r="I167" s="309"/>
      <c r="J167" s="309"/>
      <c r="K167" s="309"/>
      <c r="L167" s="309"/>
      <c r="M167" s="309"/>
      <c r="N167" s="309"/>
      <c r="O167" s="309"/>
    </row>
    <row r="168" spans="1:15">
      <c r="A168" s="309"/>
      <c r="B168" s="320"/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</row>
  </sheetData>
  <mergeCells count="46">
    <mergeCell ref="A102:O102"/>
    <mergeCell ref="A152:O152"/>
    <mergeCell ref="A159:N159"/>
    <mergeCell ref="A160:O160"/>
    <mergeCell ref="A161:O161"/>
    <mergeCell ref="A136:N136"/>
    <mergeCell ref="A137:O137"/>
    <mergeCell ref="A138:O138"/>
    <mergeCell ref="A150:N150"/>
    <mergeCell ref="A151:O151"/>
    <mergeCell ref="A36:N36"/>
    <mergeCell ref="A37:O37"/>
    <mergeCell ref="A45:N45"/>
    <mergeCell ref="A38:O38"/>
    <mergeCell ref="A92:O92"/>
    <mergeCell ref="A120:O120"/>
    <mergeCell ref="A127:N127"/>
    <mergeCell ref="A128:O128"/>
    <mergeCell ref="A129:O129"/>
    <mergeCell ref="A75:N75"/>
    <mergeCell ref="A76:O76"/>
    <mergeCell ref="A77:O77"/>
    <mergeCell ref="A91:N91"/>
    <mergeCell ref="A109:N109"/>
    <mergeCell ref="A110:O110"/>
    <mergeCell ref="A111:O111"/>
    <mergeCell ref="A118:N118"/>
    <mergeCell ref="A119:O119"/>
    <mergeCell ref="A93:O93"/>
    <mergeCell ref="A100:N100"/>
    <mergeCell ref="A101:O101"/>
    <mergeCell ref="A46:O46"/>
    <mergeCell ref="A47:O47"/>
    <mergeCell ref="A66:N66"/>
    <mergeCell ref="A67:O67"/>
    <mergeCell ref="A68:O68"/>
    <mergeCell ref="A19:O19"/>
    <mergeCell ref="A20:O20"/>
    <mergeCell ref="A29:O29"/>
    <mergeCell ref="A6:O6"/>
    <mergeCell ref="A9:N9"/>
    <mergeCell ref="A10:O10"/>
    <mergeCell ref="A11:O11"/>
    <mergeCell ref="A18:N18"/>
    <mergeCell ref="A27:N27"/>
    <mergeCell ref="A28:O28"/>
  </mergeCells>
  <pageMargins left="0.7" right="0.7" top="0.75" bottom="0.75" header="0.3" footer="0.3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"/>
  <sheetViews>
    <sheetView workbookViewId="0">
      <selection activeCell="D19" sqref="D19"/>
    </sheetView>
  </sheetViews>
  <sheetFormatPr defaultRowHeight="15"/>
  <cols>
    <col min="1" max="1" width="29.85546875" customWidth="1"/>
    <col min="2" max="2" width="9.140625" customWidth="1"/>
    <col min="12" max="12" width="9.42578125" customWidth="1"/>
    <col min="15" max="15" width="9.85546875" bestFit="1" customWidth="1"/>
  </cols>
  <sheetData>
    <row r="2" spans="1:15">
      <c r="J2" s="6" t="s">
        <v>215</v>
      </c>
    </row>
    <row r="3" spans="1:15">
      <c r="J3" s="5" t="s">
        <v>278</v>
      </c>
    </row>
    <row r="4" spans="1:15">
      <c r="J4" s="5" t="s">
        <v>0</v>
      </c>
    </row>
    <row r="5" spans="1:15">
      <c r="J5" s="5" t="s">
        <v>1</v>
      </c>
    </row>
    <row r="6" spans="1:15" s="4" customFormat="1">
      <c r="J6" s="5"/>
    </row>
    <row r="7" spans="1:15" s="4" customFormat="1">
      <c r="A7" s="411" t="s">
        <v>285</v>
      </c>
      <c r="B7" s="411"/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</row>
    <row r="8" spans="1:15" s="4" customFormat="1" ht="15.75" thickBot="1">
      <c r="J8" s="5"/>
    </row>
    <row r="9" spans="1:15">
      <c r="A9" s="408" t="s">
        <v>216</v>
      </c>
      <c r="B9" s="338" t="s">
        <v>249</v>
      </c>
      <c r="C9" s="341" t="s">
        <v>50</v>
      </c>
      <c r="D9" s="344" t="s">
        <v>51</v>
      </c>
      <c r="E9" s="341" t="s">
        <v>52</v>
      </c>
      <c r="F9" s="344" t="s">
        <v>53</v>
      </c>
      <c r="G9" s="341" t="s">
        <v>54</v>
      </c>
      <c r="H9" s="344" t="s">
        <v>55</v>
      </c>
      <c r="I9" s="341" t="s">
        <v>56</v>
      </c>
      <c r="J9" s="344" t="s">
        <v>57</v>
      </c>
      <c r="K9" s="341" t="s">
        <v>58</v>
      </c>
      <c r="L9" s="344" t="s">
        <v>59</v>
      </c>
      <c r="M9" s="341" t="s">
        <v>60</v>
      </c>
      <c r="N9" s="341" t="s">
        <v>61</v>
      </c>
    </row>
    <row r="10" spans="1:15" ht="15" customHeight="1">
      <c r="A10" s="409"/>
      <c r="B10" s="339"/>
      <c r="C10" s="342"/>
      <c r="D10" s="345"/>
      <c r="E10" s="342"/>
      <c r="F10" s="345"/>
      <c r="G10" s="342"/>
      <c r="H10" s="345"/>
      <c r="I10" s="342"/>
      <c r="J10" s="345"/>
      <c r="K10" s="342"/>
      <c r="L10" s="345"/>
      <c r="M10" s="342"/>
      <c r="N10" s="342"/>
    </row>
    <row r="11" spans="1:15" ht="15.75" thickBot="1">
      <c r="A11" s="410"/>
      <c r="B11" s="340"/>
      <c r="C11" s="343"/>
      <c r="D11" s="346"/>
      <c r="E11" s="343"/>
      <c r="F11" s="346"/>
      <c r="G11" s="343"/>
      <c r="H11" s="346"/>
      <c r="I11" s="343"/>
      <c r="J11" s="346"/>
      <c r="K11" s="343"/>
      <c r="L11" s="346"/>
      <c r="M11" s="343"/>
      <c r="N11" s="343"/>
    </row>
    <row r="12" spans="1:15" ht="15.75" thickBot="1">
      <c r="A12" s="56">
        <v>2</v>
      </c>
      <c r="B12" s="58">
        <v>4</v>
      </c>
      <c r="C12" s="59">
        <v>5</v>
      </c>
      <c r="D12" s="60">
        <v>6</v>
      </c>
      <c r="E12" s="59">
        <v>7</v>
      </c>
      <c r="F12" s="60">
        <v>8</v>
      </c>
      <c r="G12" s="59">
        <v>9</v>
      </c>
      <c r="H12" s="60">
        <v>10</v>
      </c>
      <c r="I12" s="59">
        <v>11</v>
      </c>
      <c r="J12" s="60">
        <v>12</v>
      </c>
      <c r="K12" s="59">
        <v>13</v>
      </c>
      <c r="L12" s="60">
        <v>14</v>
      </c>
      <c r="M12" s="59">
        <v>15</v>
      </c>
      <c r="N12" s="59">
        <v>16</v>
      </c>
    </row>
    <row r="13" spans="1:15" ht="15.75" thickBot="1">
      <c r="A13" s="242" t="s">
        <v>140</v>
      </c>
      <c r="B13" s="243">
        <f>SUM(C13:N13)</f>
        <v>18835468</v>
      </c>
      <c r="C13" s="244"/>
      <c r="D13" s="243"/>
      <c r="E13" s="244"/>
      <c r="F13" s="243"/>
      <c r="G13" s="244"/>
      <c r="H13" s="243"/>
      <c r="I13" s="244">
        <v>13142695</v>
      </c>
      <c r="J13" s="243"/>
      <c r="K13" s="244"/>
      <c r="L13" s="243">
        <v>3020859</v>
      </c>
      <c r="M13" s="243"/>
      <c r="N13" s="326">
        <v>2671914</v>
      </c>
      <c r="O13" s="117"/>
    </row>
    <row r="14" spans="1:15">
      <c r="A14" s="240"/>
      <c r="B14" s="240"/>
    </row>
    <row r="15" spans="1:15">
      <c r="A15" s="241"/>
      <c r="B15" s="241"/>
    </row>
  </sheetData>
  <mergeCells count="15">
    <mergeCell ref="M9:M11"/>
    <mergeCell ref="N9:N11"/>
    <mergeCell ref="A9:A11"/>
    <mergeCell ref="A7:N7"/>
    <mergeCell ref="B9:B11"/>
    <mergeCell ref="C9:C11"/>
    <mergeCell ref="D9:D11"/>
    <mergeCell ref="I9:I11"/>
    <mergeCell ref="J9:J11"/>
    <mergeCell ref="K9:K11"/>
    <mergeCell ref="L9:L11"/>
    <mergeCell ref="E9:E11"/>
    <mergeCell ref="F9:F11"/>
    <mergeCell ref="G9:G11"/>
    <mergeCell ref="H9:H11"/>
  </mergeCells>
  <pageMargins left="0.7" right="0.7" top="0.75" bottom="0.75" header="0.3" footer="0.3"/>
  <pageSetup paperSize="9" scale="8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abSelected="1" workbookViewId="0">
      <selection activeCell="F17" sqref="F17"/>
    </sheetView>
  </sheetViews>
  <sheetFormatPr defaultRowHeight="15"/>
  <cols>
    <col min="1" max="1" width="28.7109375" customWidth="1"/>
    <col min="5" max="5" width="10" bestFit="1" customWidth="1"/>
    <col min="8" max="8" width="10" bestFit="1" customWidth="1"/>
    <col min="11" max="11" width="10" bestFit="1" customWidth="1"/>
    <col min="14" max="14" width="10" bestFit="1" customWidth="1"/>
    <col min="16" max="16" width="14.7109375" hidden="1" customWidth="1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6">
      <c r="A2" s="4"/>
      <c r="B2" s="4"/>
      <c r="C2" s="4"/>
      <c r="D2" s="4"/>
      <c r="E2" s="4"/>
      <c r="F2" s="4"/>
      <c r="G2" s="4"/>
      <c r="H2" s="4"/>
      <c r="I2" s="4"/>
      <c r="J2" s="6" t="s">
        <v>217</v>
      </c>
      <c r="K2" s="4"/>
      <c r="L2" s="4"/>
      <c r="M2" s="4"/>
      <c r="N2" s="4"/>
    </row>
    <row r="3" spans="1:16">
      <c r="A3" s="4"/>
      <c r="B3" s="4"/>
      <c r="C3" s="4"/>
      <c r="D3" s="4"/>
      <c r="E3" s="4"/>
      <c r="F3" s="4"/>
      <c r="G3" s="4"/>
      <c r="H3" s="4"/>
      <c r="I3" s="4"/>
      <c r="J3" s="5" t="s">
        <v>278</v>
      </c>
      <c r="K3" s="4"/>
      <c r="L3" s="4"/>
      <c r="M3" s="4"/>
      <c r="N3" s="4"/>
    </row>
    <row r="4" spans="1:16">
      <c r="A4" s="4"/>
      <c r="B4" s="4"/>
      <c r="C4" s="4"/>
      <c r="D4" s="4"/>
      <c r="E4" s="4"/>
      <c r="F4" s="4"/>
      <c r="G4" s="4"/>
      <c r="H4" s="4"/>
      <c r="I4" s="4"/>
      <c r="J4" s="5" t="s">
        <v>0</v>
      </c>
      <c r="K4" s="4"/>
      <c r="L4" s="4"/>
      <c r="M4" s="4"/>
      <c r="N4" s="4"/>
    </row>
    <row r="5" spans="1:16">
      <c r="A5" s="4"/>
      <c r="B5" s="4"/>
      <c r="C5" s="4"/>
      <c r="D5" s="4"/>
      <c r="E5" s="4"/>
      <c r="F5" s="4"/>
      <c r="G5" s="4"/>
      <c r="H5" s="4"/>
      <c r="I5" s="4"/>
      <c r="J5" s="5" t="s">
        <v>1</v>
      </c>
      <c r="K5" s="4"/>
      <c r="L5" s="4"/>
      <c r="M5" s="4"/>
      <c r="N5" s="4"/>
    </row>
    <row r="6" spans="1:16">
      <c r="A6" s="4"/>
      <c r="B6" s="4"/>
      <c r="C6" s="4"/>
      <c r="D6" s="4"/>
      <c r="E6" s="4"/>
      <c r="F6" s="4"/>
      <c r="G6" s="4"/>
      <c r="H6" s="4"/>
      <c r="I6" s="4"/>
      <c r="J6" s="5"/>
      <c r="K6" s="4"/>
      <c r="L6" s="4"/>
      <c r="M6" s="4"/>
      <c r="N6" s="4"/>
    </row>
    <row r="7" spans="1:16">
      <c r="A7" s="411" t="s">
        <v>287</v>
      </c>
      <c r="B7" s="411"/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</row>
    <row r="8" spans="1:16" ht="15.75" thickBot="1">
      <c r="A8" s="4"/>
      <c r="B8" s="4"/>
      <c r="C8" s="4"/>
      <c r="D8" s="4"/>
      <c r="E8" s="4"/>
      <c r="F8" s="4"/>
      <c r="G8" s="4"/>
      <c r="H8" s="4"/>
      <c r="I8" s="4"/>
      <c r="J8" s="5"/>
      <c r="K8" s="4"/>
      <c r="L8" s="4"/>
      <c r="M8" s="4"/>
      <c r="N8" s="4"/>
    </row>
    <row r="9" spans="1:16">
      <c r="A9" s="408" t="s">
        <v>216</v>
      </c>
      <c r="B9" s="338" t="s">
        <v>286</v>
      </c>
      <c r="C9" s="341" t="s">
        <v>50</v>
      </c>
      <c r="D9" s="344" t="s">
        <v>51</v>
      </c>
      <c r="E9" s="341" t="s">
        <v>52</v>
      </c>
      <c r="F9" s="344" t="s">
        <v>53</v>
      </c>
      <c r="G9" s="341" t="s">
        <v>54</v>
      </c>
      <c r="H9" s="344" t="s">
        <v>55</v>
      </c>
      <c r="I9" s="341" t="s">
        <v>56</v>
      </c>
      <c r="J9" s="344" t="s">
        <v>57</v>
      </c>
      <c r="K9" s="341" t="s">
        <v>58</v>
      </c>
      <c r="L9" s="344" t="s">
        <v>59</v>
      </c>
      <c r="M9" s="341" t="s">
        <v>60</v>
      </c>
      <c r="N9" s="341" t="s">
        <v>61</v>
      </c>
    </row>
    <row r="10" spans="1:16">
      <c r="A10" s="409"/>
      <c r="B10" s="339"/>
      <c r="C10" s="342"/>
      <c r="D10" s="345"/>
      <c r="E10" s="342"/>
      <c r="F10" s="345"/>
      <c r="G10" s="342"/>
      <c r="H10" s="345"/>
      <c r="I10" s="342"/>
      <c r="J10" s="345"/>
      <c r="K10" s="342"/>
      <c r="L10" s="345"/>
      <c r="M10" s="342"/>
      <c r="N10" s="342"/>
    </row>
    <row r="11" spans="1:16" ht="15.75" thickBot="1">
      <c r="A11" s="410"/>
      <c r="B11" s="340"/>
      <c r="C11" s="343"/>
      <c r="D11" s="346"/>
      <c r="E11" s="343"/>
      <c r="F11" s="346"/>
      <c r="G11" s="343"/>
      <c r="H11" s="346"/>
      <c r="I11" s="343"/>
      <c r="J11" s="346"/>
      <c r="K11" s="343"/>
      <c r="L11" s="346"/>
      <c r="M11" s="343"/>
      <c r="N11" s="343"/>
    </row>
    <row r="12" spans="1:16" ht="15.75" thickBot="1">
      <c r="A12" s="56">
        <v>1</v>
      </c>
      <c r="B12" s="58">
        <v>2</v>
      </c>
      <c r="C12" s="59">
        <v>3</v>
      </c>
      <c r="D12" s="60">
        <v>4</v>
      </c>
      <c r="E12" s="59">
        <v>5</v>
      </c>
      <c r="F12" s="60">
        <v>6</v>
      </c>
      <c r="G12" s="59">
        <v>7</v>
      </c>
      <c r="H12" s="60">
        <v>8</v>
      </c>
      <c r="I12" s="59">
        <v>9</v>
      </c>
      <c r="J12" s="60">
        <v>10</v>
      </c>
      <c r="K12" s="59">
        <v>11</v>
      </c>
      <c r="L12" s="60">
        <v>12</v>
      </c>
      <c r="M12" s="59">
        <v>13</v>
      </c>
      <c r="N12" s="59">
        <v>14</v>
      </c>
    </row>
    <row r="13" spans="1:16" ht="15.75" thickBot="1">
      <c r="A13" s="248" t="s">
        <v>185</v>
      </c>
      <c r="B13" s="245">
        <f>SUM(C13:N13)</f>
        <v>5304764</v>
      </c>
      <c r="C13" s="246"/>
      <c r="D13" s="247"/>
      <c r="E13" s="246">
        <f>1116524.25+838667</f>
        <v>1955191.25</v>
      </c>
      <c r="F13" s="247"/>
      <c r="G13" s="246"/>
      <c r="H13" s="247">
        <v>1116524.25</v>
      </c>
      <c r="I13" s="246"/>
      <c r="J13" s="247"/>
      <c r="K13" s="246">
        <v>1116524.25</v>
      </c>
      <c r="L13" s="247"/>
      <c r="M13" s="246"/>
      <c r="N13" s="246">
        <v>1116524.25</v>
      </c>
      <c r="P13" s="277">
        <f>SUM(C13:N13)</f>
        <v>5304764</v>
      </c>
    </row>
    <row r="14" spans="1:16">
      <c r="A14" s="240"/>
      <c r="B14" s="240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</sheetData>
  <mergeCells count="15">
    <mergeCell ref="A7:N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  <mergeCell ref="N9:N11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Załącznik Nr 1</vt:lpstr>
      <vt:lpstr>Załącznik Nr 2</vt:lpstr>
      <vt:lpstr>Załącznik Nr 3</vt:lpstr>
      <vt:lpstr>Załącznik Nr 4</vt:lpstr>
      <vt:lpstr>Załącznik Nr 5</vt:lpstr>
      <vt:lpstr>Załącznik Nr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Bruzik</dc:creator>
  <cp:lastModifiedBy>Joanna Kulma</cp:lastModifiedBy>
  <cp:lastPrinted>2019-06-04T07:58:55Z</cp:lastPrinted>
  <dcterms:created xsi:type="dcterms:W3CDTF">2017-04-06T06:04:43Z</dcterms:created>
  <dcterms:modified xsi:type="dcterms:W3CDTF">2019-06-04T08:37:38Z</dcterms:modified>
</cp:coreProperties>
</file>