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8\opisówka 2018\"/>
    </mc:Choice>
  </mc:AlternateContent>
  <bookViews>
    <workbookView xWindow="3720" yWindow="0" windowWidth="20730" windowHeight="11760" tabRatio="597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K269" i="1" l="1"/>
  <c r="H269" i="1"/>
  <c r="H270" i="1"/>
  <c r="H265" i="1" l="1"/>
  <c r="H264" i="1"/>
  <c r="H252" i="1" l="1"/>
  <c r="O83" i="1" l="1"/>
  <c r="S154" i="1"/>
  <c r="S158" i="1"/>
  <c r="U324" i="1" l="1"/>
  <c r="V324" i="1"/>
  <c r="W324" i="1"/>
  <c r="T324" i="1"/>
  <c r="P324" i="1"/>
  <c r="L324" i="1"/>
  <c r="L294" i="1"/>
  <c r="L252" i="1"/>
  <c r="L258" i="1"/>
  <c r="L132" i="1"/>
  <c r="T42" i="1"/>
  <c r="N8" i="1"/>
  <c r="J8" i="1"/>
  <c r="V195" i="1"/>
  <c r="S195" i="1"/>
  <c r="V223" i="1"/>
  <c r="T73" i="1"/>
  <c r="S119" i="1"/>
  <c r="S93" i="1"/>
  <c r="S126" i="1"/>
  <c r="R126" i="1"/>
  <c r="Q126" i="1"/>
  <c r="S129" i="1"/>
  <c r="V91" i="1"/>
  <c r="I330" i="1"/>
  <c r="J293" i="1"/>
  <c r="I293" i="1"/>
  <c r="J126" i="1"/>
  <c r="I126" i="1"/>
  <c r="I119" i="1" s="1"/>
  <c r="R42" i="1"/>
  <c r="J42" i="1"/>
  <c r="G8" i="1"/>
  <c r="F8" i="1"/>
  <c r="V83" i="1"/>
  <c r="V85" i="1"/>
  <c r="N85" i="1"/>
  <c r="J85" i="1"/>
  <c r="I85" i="1"/>
  <c r="K320" i="1"/>
  <c r="G320" i="1"/>
  <c r="F320" i="1"/>
  <c r="X319" i="1"/>
  <c r="W319" i="1"/>
  <c r="V319" i="1"/>
  <c r="U319" i="1"/>
  <c r="T319" i="1"/>
  <c r="R319" i="1"/>
  <c r="Q319" i="1"/>
  <c r="P319" i="1"/>
  <c r="P318" i="1" s="1"/>
  <c r="O319" i="1"/>
  <c r="N319" i="1"/>
  <c r="N318" i="1" s="1"/>
  <c r="M319" i="1"/>
  <c r="L319" i="1"/>
  <c r="J319" i="1"/>
  <c r="K319" i="1" s="1"/>
  <c r="I319" i="1"/>
  <c r="F319" i="1"/>
  <c r="X318" i="1"/>
  <c r="W318" i="1"/>
  <c r="V318" i="1"/>
  <c r="U318" i="1"/>
  <c r="O318" i="1"/>
  <c r="M318" i="1"/>
  <c r="I294" i="1"/>
  <c r="J294" i="1"/>
  <c r="N294" i="1"/>
  <c r="K295" i="1"/>
  <c r="G295" i="1"/>
  <c r="H295" i="1" s="1"/>
  <c r="F295" i="1"/>
  <c r="R279" i="1"/>
  <c r="K284" i="1"/>
  <c r="J268" i="1"/>
  <c r="I268" i="1"/>
  <c r="J263" i="1"/>
  <c r="I263" i="1"/>
  <c r="G260" i="1"/>
  <c r="K260" i="1"/>
  <c r="F260" i="1"/>
  <c r="H260" i="1" s="1"/>
  <c r="T249" i="1"/>
  <c r="K250" i="1"/>
  <c r="G250" i="1"/>
  <c r="F250" i="1"/>
  <c r="F246" i="1"/>
  <c r="G246" i="1"/>
  <c r="H246" i="1" s="1"/>
  <c r="K246" i="1"/>
  <c r="F245" i="1"/>
  <c r="G245" i="1"/>
  <c r="R223" i="1"/>
  <c r="S223" i="1" s="1"/>
  <c r="Q223" i="1"/>
  <c r="S230" i="1"/>
  <c r="S229" i="1"/>
  <c r="U196" i="1"/>
  <c r="V196" i="1"/>
  <c r="W196" i="1"/>
  <c r="X196" i="1"/>
  <c r="T196" i="1"/>
  <c r="Q196" i="1"/>
  <c r="R196" i="1"/>
  <c r="S199" i="1"/>
  <c r="G199" i="1"/>
  <c r="F199" i="1"/>
  <c r="U200" i="1"/>
  <c r="V200" i="1"/>
  <c r="W200" i="1"/>
  <c r="T200" i="1"/>
  <c r="R200" i="1"/>
  <c r="Q200" i="1"/>
  <c r="F202" i="1"/>
  <c r="G202" i="1"/>
  <c r="S202" i="1"/>
  <c r="K187" i="1"/>
  <c r="G187" i="1"/>
  <c r="F187" i="1"/>
  <c r="X186" i="1"/>
  <c r="W186" i="1"/>
  <c r="V186" i="1"/>
  <c r="U186" i="1"/>
  <c r="T186" i="1"/>
  <c r="R186" i="1"/>
  <c r="Q186" i="1"/>
  <c r="P186" i="1"/>
  <c r="O186" i="1"/>
  <c r="N186" i="1"/>
  <c r="M186" i="1"/>
  <c r="L186" i="1"/>
  <c r="J186" i="1"/>
  <c r="I186" i="1"/>
  <c r="F186" i="1"/>
  <c r="H320" i="1" l="1"/>
  <c r="G319" i="1"/>
  <c r="H319" i="1" s="1"/>
  <c r="H250" i="1"/>
  <c r="H199" i="1"/>
  <c r="H202" i="1"/>
  <c r="H187" i="1"/>
  <c r="K186" i="1"/>
  <c r="G186" i="1"/>
  <c r="H186" i="1" s="1"/>
  <c r="I151" i="1"/>
  <c r="J151" i="1"/>
  <c r="K152" i="1"/>
  <c r="K153" i="1"/>
  <c r="F105" i="1"/>
  <c r="G105" i="1"/>
  <c r="K105" i="1"/>
  <c r="K102" i="1"/>
  <c r="G102" i="1"/>
  <c r="F102" i="1"/>
  <c r="R101" i="1"/>
  <c r="Q101" i="1"/>
  <c r="P101" i="1"/>
  <c r="O101" i="1"/>
  <c r="N101" i="1"/>
  <c r="J101" i="1"/>
  <c r="I101" i="1"/>
  <c r="S88" i="1"/>
  <c r="K87" i="1"/>
  <c r="G87" i="1"/>
  <c r="F87" i="1"/>
  <c r="X86" i="1"/>
  <c r="W86" i="1"/>
  <c r="V86" i="1"/>
  <c r="U86" i="1"/>
  <c r="T86" i="1"/>
  <c r="R86" i="1"/>
  <c r="Q86" i="1"/>
  <c r="P86" i="1"/>
  <c r="O86" i="1"/>
  <c r="N86" i="1"/>
  <c r="M86" i="1"/>
  <c r="L86" i="1"/>
  <c r="J86" i="1"/>
  <c r="K86" i="1" s="1"/>
  <c r="I86" i="1"/>
  <c r="F86" i="1"/>
  <c r="K55" i="1"/>
  <c r="G55" i="1"/>
  <c r="S46" i="1"/>
  <c r="S45" i="1"/>
  <c r="F43" i="1"/>
  <c r="G43" i="1"/>
  <c r="F39" i="1"/>
  <c r="G39" i="1"/>
  <c r="K39" i="1"/>
  <c r="K21" i="1"/>
  <c r="F101" i="1" l="1"/>
  <c r="K101" i="1"/>
  <c r="K151" i="1"/>
  <c r="H39" i="1"/>
  <c r="H105" i="1"/>
  <c r="H102" i="1"/>
  <c r="G101" i="1"/>
  <c r="H101" i="1" s="1"/>
  <c r="H87" i="1"/>
  <c r="G86" i="1"/>
  <c r="H86" i="1" s="1"/>
  <c r="Q62" i="1"/>
  <c r="P62" i="1"/>
  <c r="J325" i="1"/>
  <c r="I325" i="1"/>
  <c r="F325" i="1"/>
  <c r="G325" i="1" l="1"/>
  <c r="R258" i="1"/>
  <c r="T258" i="1"/>
  <c r="Q258" i="1"/>
  <c r="S258" i="1"/>
  <c r="M188" i="1"/>
  <c r="N188" i="1"/>
  <c r="O188" i="1"/>
  <c r="L141" i="1"/>
  <c r="S84" i="1"/>
  <c r="G317" i="1"/>
  <c r="Q20" i="1"/>
  <c r="Q42" i="1"/>
  <c r="R83" i="1"/>
  <c r="R91" i="1"/>
  <c r="R99" i="1"/>
  <c r="S107" i="1"/>
  <c r="R103" i="1"/>
  <c r="Q103" i="1"/>
  <c r="L188" i="1"/>
  <c r="P223" i="1"/>
  <c r="K282" i="1"/>
  <c r="K283" i="1"/>
  <c r="K280" i="1"/>
  <c r="K276" i="1"/>
  <c r="K277" i="1"/>
  <c r="S193" i="1"/>
  <c r="S175" i="1"/>
  <c r="J330" i="1"/>
  <c r="J223" i="1"/>
  <c r="F285" i="1"/>
  <c r="G285" i="1"/>
  <c r="G283" i="1"/>
  <c r="I279" i="1"/>
  <c r="F283" i="1"/>
  <c r="K265" i="1"/>
  <c r="G265" i="1"/>
  <c r="F265" i="1"/>
  <c r="K264" i="1"/>
  <c r="G264" i="1"/>
  <c r="F264" i="1"/>
  <c r="G136" i="1"/>
  <c r="F300" i="1"/>
  <c r="F298" i="1"/>
  <c r="F299" i="1"/>
  <c r="G300" i="1"/>
  <c r="I258" i="1"/>
  <c r="G153" i="1"/>
  <c r="F153" i="1"/>
  <c r="G152" i="1"/>
  <c r="F152" i="1"/>
  <c r="R151" i="1"/>
  <c r="G151" i="1" s="1"/>
  <c r="Q151" i="1"/>
  <c r="P151" i="1"/>
  <c r="O151" i="1"/>
  <c r="N151" i="1"/>
  <c r="M151" i="1"/>
  <c r="L151" i="1"/>
  <c r="F151" i="1"/>
  <c r="J94" i="1"/>
  <c r="F66" i="1"/>
  <c r="G66" i="1"/>
  <c r="G84" i="1"/>
  <c r="F84" i="1"/>
  <c r="G129" i="1"/>
  <c r="F129" i="1"/>
  <c r="I112" i="1"/>
  <c r="I116" i="1"/>
  <c r="I111" i="1" s="1"/>
  <c r="I94" i="1"/>
  <c r="J83" i="1"/>
  <c r="I83" i="1"/>
  <c r="F72" i="1"/>
  <c r="G72" i="1"/>
  <c r="J69" i="1"/>
  <c r="J62" i="1"/>
  <c r="I62" i="1"/>
  <c r="I32" i="1"/>
  <c r="I20" i="1"/>
  <c r="J279" i="1"/>
  <c r="K270" i="1"/>
  <c r="F269" i="1"/>
  <c r="G269" i="1"/>
  <c r="F270" i="1"/>
  <c r="G270" i="1"/>
  <c r="G272" i="1"/>
  <c r="J258" i="1"/>
  <c r="F261" i="1"/>
  <c r="G261" i="1"/>
  <c r="K261" i="1"/>
  <c r="F262" i="1"/>
  <c r="G262" i="1"/>
  <c r="K254" i="1"/>
  <c r="F229" i="1"/>
  <c r="G229" i="1"/>
  <c r="F230" i="1"/>
  <c r="G230" i="1"/>
  <c r="J200" i="1"/>
  <c r="I200" i="1"/>
  <c r="S201" i="1"/>
  <c r="G201" i="1"/>
  <c r="F201" i="1"/>
  <c r="X200" i="1"/>
  <c r="P200" i="1"/>
  <c r="O200" i="1"/>
  <c r="N200" i="1"/>
  <c r="M200" i="1"/>
  <c r="L200" i="1"/>
  <c r="G192" i="1"/>
  <c r="K192" i="1"/>
  <c r="F192" i="1"/>
  <c r="K150" i="1"/>
  <c r="G150" i="1"/>
  <c r="F150" i="1"/>
  <c r="R149" i="1"/>
  <c r="Q149" i="1"/>
  <c r="P149" i="1"/>
  <c r="O149" i="1"/>
  <c r="N149" i="1"/>
  <c r="M149" i="1"/>
  <c r="L149" i="1"/>
  <c r="J149" i="1"/>
  <c r="I149" i="1"/>
  <c r="J141" i="1"/>
  <c r="I141" i="1"/>
  <c r="K144" i="1"/>
  <c r="G144" i="1"/>
  <c r="F144" i="1"/>
  <c r="K143" i="1"/>
  <c r="G143" i="1"/>
  <c r="F143" i="1"/>
  <c r="J133" i="1"/>
  <c r="I133" i="1"/>
  <c r="K140" i="1"/>
  <c r="G140" i="1"/>
  <c r="F140" i="1"/>
  <c r="J103" i="1"/>
  <c r="I103" i="1"/>
  <c r="F106" i="1"/>
  <c r="G106" i="1"/>
  <c r="F107" i="1"/>
  <c r="G107" i="1"/>
  <c r="K100" i="1"/>
  <c r="G100" i="1"/>
  <c r="F100" i="1"/>
  <c r="Q99" i="1"/>
  <c r="P99" i="1"/>
  <c r="O99" i="1"/>
  <c r="N99" i="1"/>
  <c r="J99" i="1"/>
  <c r="I99" i="1"/>
  <c r="O91" i="1"/>
  <c r="P91" i="1"/>
  <c r="Q91" i="1"/>
  <c r="N91" i="1"/>
  <c r="J89" i="1"/>
  <c r="J91" i="1"/>
  <c r="I89" i="1"/>
  <c r="I91" i="1"/>
  <c r="K92" i="1"/>
  <c r="G92" i="1"/>
  <c r="F92" i="1"/>
  <c r="K90" i="1"/>
  <c r="G90" i="1"/>
  <c r="F90" i="1"/>
  <c r="X89" i="1"/>
  <c r="W89" i="1"/>
  <c r="V89" i="1"/>
  <c r="U89" i="1"/>
  <c r="T89" i="1"/>
  <c r="R89" i="1"/>
  <c r="Q89" i="1"/>
  <c r="P89" i="1"/>
  <c r="O89" i="1"/>
  <c r="N89" i="1"/>
  <c r="M89" i="1"/>
  <c r="L89" i="1"/>
  <c r="K89" i="1"/>
  <c r="N83" i="1"/>
  <c r="Q83" i="1"/>
  <c r="S83" i="1" s="1"/>
  <c r="I48" i="1"/>
  <c r="F55" i="1"/>
  <c r="H55" i="1" s="1"/>
  <c r="I88" i="1" l="1"/>
  <c r="I93" i="1"/>
  <c r="H283" i="1"/>
  <c r="R88" i="1"/>
  <c r="J93" i="1"/>
  <c r="H152" i="1"/>
  <c r="H153" i="1"/>
  <c r="H151" i="1"/>
  <c r="S103" i="1"/>
  <c r="O88" i="1"/>
  <c r="O85" i="1"/>
  <c r="Q85" i="1"/>
  <c r="F85" i="1" s="1"/>
  <c r="Q88" i="1"/>
  <c r="P85" i="1"/>
  <c r="P88" i="1"/>
  <c r="N88" i="1"/>
  <c r="K85" i="1"/>
  <c r="J88" i="1"/>
  <c r="H66" i="1"/>
  <c r="H129" i="1"/>
  <c r="H84" i="1"/>
  <c r="G200" i="1"/>
  <c r="K103" i="1"/>
  <c r="K99" i="1"/>
  <c r="F99" i="1"/>
  <c r="H150" i="1"/>
  <c r="S200" i="1"/>
  <c r="F200" i="1"/>
  <c r="H230" i="1"/>
  <c r="H229" i="1"/>
  <c r="H261" i="1"/>
  <c r="H192" i="1"/>
  <c r="H201" i="1"/>
  <c r="H106" i="1"/>
  <c r="H140" i="1"/>
  <c r="H143" i="1"/>
  <c r="F149" i="1"/>
  <c r="K149" i="1"/>
  <c r="G149" i="1"/>
  <c r="H149" i="1" s="1"/>
  <c r="H144" i="1"/>
  <c r="H100" i="1"/>
  <c r="H107" i="1"/>
  <c r="F89" i="1"/>
  <c r="H90" i="1"/>
  <c r="H92" i="1"/>
  <c r="G89" i="1"/>
  <c r="K44" i="1"/>
  <c r="K40" i="1"/>
  <c r="K38" i="1"/>
  <c r="I42" i="1"/>
  <c r="F46" i="1"/>
  <c r="G46" i="1"/>
  <c r="G15" i="1"/>
  <c r="F88" i="1" l="1"/>
  <c r="K88" i="1"/>
  <c r="G88" i="1"/>
  <c r="H88" i="1" s="1"/>
  <c r="H200" i="1"/>
  <c r="H46" i="1"/>
  <c r="H89" i="1"/>
  <c r="M249" i="1"/>
  <c r="N249" i="1"/>
  <c r="O249" i="1"/>
  <c r="P249" i="1"/>
  <c r="Q249" i="1"/>
  <c r="R249" i="1"/>
  <c r="L249" i="1"/>
  <c r="J249" i="1"/>
  <c r="I249" i="1"/>
  <c r="F249" i="1" s="1"/>
  <c r="G315" i="1"/>
  <c r="G316" i="1"/>
  <c r="F315" i="1"/>
  <c r="K301" i="1"/>
  <c r="K307" i="1"/>
  <c r="G306" i="1"/>
  <c r="G307" i="1"/>
  <c r="F306" i="1"/>
  <c r="F307" i="1"/>
  <c r="H307" i="1" s="1"/>
  <c r="G301" i="1"/>
  <c r="F301" i="1"/>
  <c r="G308" i="1"/>
  <c r="F308" i="1"/>
  <c r="K305" i="1"/>
  <c r="G305" i="1"/>
  <c r="F305" i="1"/>
  <c r="K304" i="1"/>
  <c r="G304" i="1"/>
  <c r="F304" i="1"/>
  <c r="X303" i="1"/>
  <c r="W303" i="1"/>
  <c r="V303" i="1"/>
  <c r="U303" i="1"/>
  <c r="T303" i="1"/>
  <c r="R303" i="1"/>
  <c r="Q303" i="1"/>
  <c r="P303" i="1"/>
  <c r="O303" i="1"/>
  <c r="N303" i="1"/>
  <c r="M303" i="1"/>
  <c r="L303" i="1"/>
  <c r="J303" i="1"/>
  <c r="I303" i="1"/>
  <c r="K302" i="1"/>
  <c r="G302" i="1"/>
  <c r="F302" i="1"/>
  <c r="K299" i="1"/>
  <c r="G299" i="1"/>
  <c r="K298" i="1"/>
  <c r="G298" i="1"/>
  <c r="G297" i="1"/>
  <c r="F297" i="1"/>
  <c r="X296" i="1"/>
  <c r="X294" i="1" s="1"/>
  <c r="W296" i="1"/>
  <c r="W294" i="1" s="1"/>
  <c r="V296" i="1"/>
  <c r="V294" i="1" s="1"/>
  <c r="U296" i="1"/>
  <c r="U294" i="1" s="1"/>
  <c r="T296" i="1"/>
  <c r="T294" i="1" s="1"/>
  <c r="R296" i="1"/>
  <c r="R294" i="1" s="1"/>
  <c r="Q296" i="1"/>
  <c r="Q294" i="1" s="1"/>
  <c r="P296" i="1"/>
  <c r="P294" i="1" s="1"/>
  <c r="O296" i="1"/>
  <c r="O294" i="1" s="1"/>
  <c r="N296" i="1"/>
  <c r="N293" i="1" s="1"/>
  <c r="M296" i="1"/>
  <c r="M294" i="1" s="1"/>
  <c r="L296" i="1"/>
  <c r="J296" i="1"/>
  <c r="I296" i="1"/>
  <c r="K281" i="1"/>
  <c r="G281" i="1"/>
  <c r="F281" i="1"/>
  <c r="G271" i="1"/>
  <c r="F271" i="1"/>
  <c r="K251" i="1"/>
  <c r="G251" i="1"/>
  <c r="F251" i="1"/>
  <c r="G217" i="1"/>
  <c r="F217" i="1"/>
  <c r="G174" i="1"/>
  <c r="G175" i="1"/>
  <c r="F174" i="1"/>
  <c r="F175" i="1"/>
  <c r="H175" i="1" s="1"/>
  <c r="K165" i="1"/>
  <c r="K166" i="1"/>
  <c r="K167" i="1"/>
  <c r="G165" i="1"/>
  <c r="G166" i="1"/>
  <c r="G167" i="1"/>
  <c r="F165" i="1"/>
  <c r="F166" i="1"/>
  <c r="F167" i="1"/>
  <c r="K160" i="1"/>
  <c r="G160" i="1"/>
  <c r="F160" i="1"/>
  <c r="K156" i="1"/>
  <c r="G156" i="1"/>
  <c r="F156" i="1"/>
  <c r="F157" i="1"/>
  <c r="K135" i="1"/>
  <c r="K136" i="1"/>
  <c r="K134" i="1"/>
  <c r="F136" i="1"/>
  <c r="H136" i="1" s="1"/>
  <c r="G135" i="1"/>
  <c r="F135" i="1"/>
  <c r="M103" i="1"/>
  <c r="N103" i="1"/>
  <c r="N93" i="1" s="1"/>
  <c r="N324" i="1" s="1"/>
  <c r="O103" i="1"/>
  <c r="P103" i="1"/>
  <c r="F103" i="1"/>
  <c r="G99" i="1"/>
  <c r="H99" i="1" s="1"/>
  <c r="L103" i="1"/>
  <c r="K106" i="1"/>
  <c r="K104" i="1"/>
  <c r="K71" i="1"/>
  <c r="G57" i="1"/>
  <c r="F57" i="1"/>
  <c r="G50" i="1"/>
  <c r="F50" i="1"/>
  <c r="G45" i="1"/>
  <c r="F45" i="1"/>
  <c r="G44" i="1"/>
  <c r="F44" i="1"/>
  <c r="X42" i="1"/>
  <c r="X41" i="1" s="1"/>
  <c r="W42" i="1"/>
  <c r="W41" i="1" s="1"/>
  <c r="V42" i="1"/>
  <c r="V41" i="1" s="1"/>
  <c r="U42" i="1"/>
  <c r="U41" i="1" s="1"/>
  <c r="T41" i="1"/>
  <c r="R41" i="1"/>
  <c r="Q41" i="1"/>
  <c r="P42" i="1"/>
  <c r="P41" i="1" s="1"/>
  <c r="O42" i="1"/>
  <c r="O41" i="1" s="1"/>
  <c r="N42" i="1"/>
  <c r="N41" i="1" s="1"/>
  <c r="M42" i="1"/>
  <c r="M41" i="1" s="1"/>
  <c r="L42" i="1"/>
  <c r="L41" i="1" s="1"/>
  <c r="J41" i="1"/>
  <c r="S29" i="1"/>
  <c r="S30" i="1"/>
  <c r="G29" i="1"/>
  <c r="G30" i="1"/>
  <c r="F29" i="1"/>
  <c r="F30" i="1"/>
  <c r="H30" i="1" s="1"/>
  <c r="K10" i="1"/>
  <c r="G10" i="1"/>
  <c r="F10" i="1"/>
  <c r="X9" i="1"/>
  <c r="W9" i="1"/>
  <c r="V9" i="1"/>
  <c r="U9" i="1"/>
  <c r="T9" i="1"/>
  <c r="R9" i="1"/>
  <c r="Q9" i="1"/>
  <c r="P9" i="1"/>
  <c r="O9" i="1"/>
  <c r="N9" i="1"/>
  <c r="M9" i="1"/>
  <c r="L9" i="1"/>
  <c r="J9" i="1"/>
  <c r="I9" i="1"/>
  <c r="F294" i="1" l="1"/>
  <c r="K294" i="1"/>
  <c r="G294" i="1"/>
  <c r="L101" i="1"/>
  <c r="L99" i="1" s="1"/>
  <c r="M101" i="1"/>
  <c r="M99" i="1" s="1"/>
  <c r="H135" i="1"/>
  <c r="S41" i="1"/>
  <c r="H315" i="1"/>
  <c r="H174" i="1"/>
  <c r="L293" i="1"/>
  <c r="P293" i="1"/>
  <c r="U293" i="1"/>
  <c r="W293" i="1"/>
  <c r="G303" i="1"/>
  <c r="T293" i="1"/>
  <c r="M293" i="1"/>
  <c r="O293" i="1"/>
  <c r="Q293" i="1"/>
  <c r="V293" i="1"/>
  <c r="X293" i="1"/>
  <c r="G296" i="1"/>
  <c r="R293" i="1"/>
  <c r="K303" i="1"/>
  <c r="H301" i="1"/>
  <c r="H299" i="1"/>
  <c r="H304" i="1"/>
  <c r="H305" i="1"/>
  <c r="K296" i="1"/>
  <c r="H298" i="1"/>
  <c r="H302" i="1"/>
  <c r="F296" i="1"/>
  <c r="F303" i="1"/>
  <c r="H271" i="1"/>
  <c r="H281" i="1"/>
  <c r="K42" i="1"/>
  <c r="H251" i="1"/>
  <c r="H166" i="1"/>
  <c r="H160" i="1"/>
  <c r="H167" i="1"/>
  <c r="H165" i="1"/>
  <c r="H156" i="1"/>
  <c r="G42" i="1"/>
  <c r="G41" i="1" s="1"/>
  <c r="H57" i="1"/>
  <c r="H10" i="1"/>
  <c r="H44" i="1"/>
  <c r="I41" i="1"/>
  <c r="K41" i="1" s="1"/>
  <c r="H45" i="1"/>
  <c r="F42" i="1"/>
  <c r="H29" i="1"/>
  <c r="F9" i="1"/>
  <c r="K9" i="1"/>
  <c r="G9" i="1"/>
  <c r="S317" i="1"/>
  <c r="H294" i="1" l="1"/>
  <c r="H303" i="1"/>
  <c r="H296" i="1"/>
  <c r="H42" i="1"/>
  <c r="F41" i="1"/>
  <c r="H41" i="1" s="1"/>
  <c r="H9" i="1"/>
  <c r="K255" i="1" l="1"/>
  <c r="K244" i="1"/>
  <c r="S108" i="1"/>
  <c r="K234" i="1"/>
  <c r="K235" i="1"/>
  <c r="K236" i="1"/>
  <c r="K237" i="1"/>
  <c r="S222" i="1"/>
  <c r="K190" i="1"/>
  <c r="K191" i="1"/>
  <c r="G168" i="1"/>
  <c r="F168" i="1"/>
  <c r="U67" i="1"/>
  <c r="V67" i="1"/>
  <c r="W67" i="1"/>
  <c r="X67" i="1"/>
  <c r="T67" i="1"/>
  <c r="K34" i="1"/>
  <c r="K35" i="1"/>
  <c r="K37" i="1"/>
  <c r="S27" i="1"/>
  <c r="H168" i="1" l="1"/>
  <c r="H158" i="1"/>
  <c r="T188" i="1"/>
  <c r="N60" i="1"/>
  <c r="K314" i="1"/>
  <c r="G244" i="1"/>
  <c r="G247" i="1"/>
  <c r="F244" i="1"/>
  <c r="F247" i="1"/>
  <c r="F248" i="1"/>
  <c r="K208" i="1"/>
  <c r="K209" i="1"/>
  <c r="K212" i="1"/>
  <c r="G209" i="1"/>
  <c r="G210" i="1"/>
  <c r="G211" i="1"/>
  <c r="G212" i="1"/>
  <c r="F209" i="1"/>
  <c r="F210" i="1"/>
  <c r="F211" i="1"/>
  <c r="G34" i="1"/>
  <c r="G35" i="1"/>
  <c r="G36" i="1"/>
  <c r="F34" i="1"/>
  <c r="F35" i="1"/>
  <c r="G313" i="1"/>
  <c r="G314" i="1"/>
  <c r="F313" i="1"/>
  <c r="F314" i="1"/>
  <c r="F316" i="1"/>
  <c r="F317" i="1"/>
  <c r="G237" i="1"/>
  <c r="F237" i="1"/>
  <c r="G236" i="1"/>
  <c r="F236" i="1"/>
  <c r="G235" i="1"/>
  <c r="F235" i="1"/>
  <c r="G221" i="1"/>
  <c r="K221" i="1"/>
  <c r="F221" i="1"/>
  <c r="G193" i="1"/>
  <c r="G194" i="1"/>
  <c r="F193" i="1"/>
  <c r="F194" i="1"/>
  <c r="R188" i="1"/>
  <c r="Q188" i="1"/>
  <c r="G191" i="1"/>
  <c r="F191" i="1"/>
  <c r="G190" i="1"/>
  <c r="F190" i="1"/>
  <c r="J188" i="1"/>
  <c r="I188" i="1"/>
  <c r="K185" i="1"/>
  <c r="G185" i="1"/>
  <c r="F185" i="1"/>
  <c r="X184" i="1"/>
  <c r="W184" i="1"/>
  <c r="V184" i="1"/>
  <c r="U184" i="1"/>
  <c r="T184" i="1"/>
  <c r="R184" i="1"/>
  <c r="Q184" i="1"/>
  <c r="P184" i="1"/>
  <c r="O184" i="1"/>
  <c r="N184" i="1"/>
  <c r="M184" i="1"/>
  <c r="L184" i="1"/>
  <c r="J184" i="1"/>
  <c r="I184" i="1"/>
  <c r="K183" i="1"/>
  <c r="G183" i="1"/>
  <c r="F183" i="1"/>
  <c r="X182" i="1"/>
  <c r="W182" i="1"/>
  <c r="V182" i="1"/>
  <c r="U182" i="1"/>
  <c r="T182" i="1"/>
  <c r="R182" i="1"/>
  <c r="Q182" i="1"/>
  <c r="P182" i="1"/>
  <c r="O182" i="1"/>
  <c r="N182" i="1"/>
  <c r="M182" i="1"/>
  <c r="L182" i="1"/>
  <c r="J182" i="1"/>
  <c r="I182" i="1"/>
  <c r="G172" i="1"/>
  <c r="K172" i="1"/>
  <c r="F172" i="1"/>
  <c r="G162" i="1"/>
  <c r="K162" i="1"/>
  <c r="F162" i="1"/>
  <c r="F139" i="1"/>
  <c r="G139" i="1"/>
  <c r="K139" i="1"/>
  <c r="K110" i="1"/>
  <c r="G110" i="1"/>
  <c r="F110" i="1"/>
  <c r="X109" i="1"/>
  <c r="X108" i="1" s="1"/>
  <c r="W109" i="1"/>
  <c r="W108" i="1" s="1"/>
  <c r="V109" i="1"/>
  <c r="V108" i="1" s="1"/>
  <c r="U109" i="1"/>
  <c r="U108" i="1" s="1"/>
  <c r="T109" i="1"/>
  <c r="T108" i="1" s="1"/>
  <c r="R109" i="1"/>
  <c r="R108" i="1" s="1"/>
  <c r="Q109" i="1"/>
  <c r="Q108" i="1" s="1"/>
  <c r="P109" i="1"/>
  <c r="P108" i="1" s="1"/>
  <c r="O109" i="1"/>
  <c r="O108" i="1" s="1"/>
  <c r="N109" i="1"/>
  <c r="N108" i="1" s="1"/>
  <c r="M109" i="1"/>
  <c r="M108" i="1" s="1"/>
  <c r="L109" i="1"/>
  <c r="L108" i="1" s="1"/>
  <c r="J109" i="1"/>
  <c r="J108" i="1" s="1"/>
  <c r="I109" i="1"/>
  <c r="K61" i="1"/>
  <c r="G61" i="1"/>
  <c r="F61" i="1"/>
  <c r="J60" i="1"/>
  <c r="I60" i="1"/>
  <c r="F60" i="1" s="1"/>
  <c r="G27" i="1"/>
  <c r="F27" i="1"/>
  <c r="G25" i="1"/>
  <c r="K25" i="1"/>
  <c r="F25" i="1"/>
  <c r="F22" i="1"/>
  <c r="F23" i="1"/>
  <c r="F24" i="1"/>
  <c r="F26" i="1"/>
  <c r="G24" i="1"/>
  <c r="H24" i="1" s="1"/>
  <c r="G23" i="1"/>
  <c r="K23" i="1"/>
  <c r="K22" i="1"/>
  <c r="G21" i="1"/>
  <c r="F21" i="1"/>
  <c r="J14" i="1"/>
  <c r="I14" i="1"/>
  <c r="F12" i="1"/>
  <c r="G18" i="1"/>
  <c r="F188" i="1" l="1"/>
  <c r="H193" i="1"/>
  <c r="H172" i="1"/>
  <c r="H21" i="1"/>
  <c r="F109" i="1"/>
  <c r="G182" i="1"/>
  <c r="F184" i="1"/>
  <c r="K188" i="1"/>
  <c r="S188" i="1"/>
  <c r="H235" i="1"/>
  <c r="H236" i="1"/>
  <c r="H237" i="1"/>
  <c r="H27" i="1"/>
  <c r="H34" i="1"/>
  <c r="H209" i="1"/>
  <c r="H244" i="1"/>
  <c r="G109" i="1"/>
  <c r="H316" i="1"/>
  <c r="H313" i="1"/>
  <c r="H317" i="1"/>
  <c r="H314" i="1"/>
  <c r="I108" i="1"/>
  <c r="H190" i="1"/>
  <c r="H191" i="1"/>
  <c r="H221" i="1"/>
  <c r="H194" i="1"/>
  <c r="G184" i="1"/>
  <c r="K182" i="1"/>
  <c r="K184" i="1"/>
  <c r="H185" i="1"/>
  <c r="H183" i="1"/>
  <c r="F182" i="1"/>
  <c r="H139" i="1"/>
  <c r="H162" i="1"/>
  <c r="H23" i="1"/>
  <c r="K109" i="1"/>
  <c r="H110" i="1"/>
  <c r="K60" i="1"/>
  <c r="H61" i="1"/>
  <c r="G60" i="1"/>
  <c r="H60" i="1" s="1"/>
  <c r="H25" i="1"/>
  <c r="S36" i="1"/>
  <c r="K313" i="1"/>
  <c r="R312" i="1"/>
  <c r="Q312" i="1"/>
  <c r="S316" i="1"/>
  <c r="J286" i="1"/>
  <c r="I286" i="1"/>
  <c r="R240" i="1"/>
  <c r="M240" i="1"/>
  <c r="N240" i="1"/>
  <c r="O240" i="1"/>
  <c r="P240" i="1"/>
  <c r="L240" i="1"/>
  <c r="K241" i="1"/>
  <c r="J240" i="1"/>
  <c r="I240" i="1"/>
  <c r="Q240" i="1"/>
  <c r="G241" i="1"/>
  <c r="F241" i="1"/>
  <c r="K218" i="1"/>
  <c r="K219" i="1"/>
  <c r="G219" i="1"/>
  <c r="F219" i="1"/>
  <c r="G208" i="1"/>
  <c r="F208" i="1"/>
  <c r="G148" i="1"/>
  <c r="F148" i="1"/>
  <c r="G146" i="1"/>
  <c r="F146" i="1"/>
  <c r="M147" i="1"/>
  <c r="N147" i="1"/>
  <c r="O147" i="1"/>
  <c r="P147" i="1"/>
  <c r="Q147" i="1"/>
  <c r="R147" i="1"/>
  <c r="L147" i="1"/>
  <c r="M145" i="1"/>
  <c r="N145" i="1"/>
  <c r="O145" i="1"/>
  <c r="P145" i="1"/>
  <c r="Q145" i="1"/>
  <c r="R145" i="1"/>
  <c r="L145" i="1"/>
  <c r="K148" i="1"/>
  <c r="J147" i="1"/>
  <c r="G147" i="1" s="1"/>
  <c r="I147" i="1"/>
  <c r="K146" i="1"/>
  <c r="J145" i="1"/>
  <c r="I145" i="1"/>
  <c r="G114" i="1"/>
  <c r="F114" i="1"/>
  <c r="K77" i="1"/>
  <c r="G77" i="1"/>
  <c r="F77" i="1"/>
  <c r="G52" i="1"/>
  <c r="F52" i="1"/>
  <c r="F51" i="1"/>
  <c r="G22" i="1"/>
  <c r="P242" i="1"/>
  <c r="G145" i="1" l="1"/>
  <c r="H182" i="1"/>
  <c r="H109" i="1"/>
  <c r="H184" i="1"/>
  <c r="G240" i="1"/>
  <c r="H22" i="1"/>
  <c r="K147" i="1"/>
  <c r="H241" i="1"/>
  <c r="F147" i="1"/>
  <c r="K145" i="1"/>
  <c r="H147" i="1"/>
  <c r="H219" i="1"/>
  <c r="F240" i="1"/>
  <c r="K240" i="1"/>
  <c r="H240" i="1"/>
  <c r="F145" i="1"/>
  <c r="H208" i="1"/>
  <c r="H148" i="1"/>
  <c r="H146" i="1"/>
  <c r="H77" i="1"/>
  <c r="M310" i="1"/>
  <c r="N310" i="1"/>
  <c r="O310" i="1"/>
  <c r="P310" i="1"/>
  <c r="L310" i="1"/>
  <c r="M67" i="1"/>
  <c r="N67" i="1"/>
  <c r="O67" i="1"/>
  <c r="P67" i="1"/>
  <c r="L67" i="1"/>
  <c r="R67" i="1"/>
  <c r="Q67" i="1"/>
  <c r="J67" i="1"/>
  <c r="J59" i="1" s="1"/>
  <c r="I67" i="1"/>
  <c r="J122" i="1"/>
  <c r="S28" i="1"/>
  <c r="S31" i="1"/>
  <c r="S98" i="1"/>
  <c r="S197" i="1"/>
  <c r="S198" i="1"/>
  <c r="S272" i="1"/>
  <c r="S323" i="1"/>
  <c r="K12" i="1"/>
  <c r="K15" i="1"/>
  <c r="K18" i="1"/>
  <c r="K33" i="1"/>
  <c r="K53" i="1"/>
  <c r="K54" i="1"/>
  <c r="K56" i="1"/>
  <c r="K64" i="1"/>
  <c r="K65" i="1"/>
  <c r="K68" i="1"/>
  <c r="K70" i="1"/>
  <c r="K75" i="1"/>
  <c r="K78" i="1"/>
  <c r="K79" i="1"/>
  <c r="K81" i="1"/>
  <c r="K82" i="1"/>
  <c r="K96" i="1"/>
  <c r="K113" i="1"/>
  <c r="K117" i="1"/>
  <c r="K118" i="1"/>
  <c r="K121" i="1"/>
  <c r="K125" i="1"/>
  <c r="K127" i="1"/>
  <c r="K128" i="1"/>
  <c r="K131" i="1"/>
  <c r="K137" i="1"/>
  <c r="K138" i="1"/>
  <c r="K142" i="1"/>
  <c r="K155" i="1"/>
  <c r="K157" i="1"/>
  <c r="K159" i="1"/>
  <c r="K161" i="1"/>
  <c r="K164" i="1"/>
  <c r="K169" i="1"/>
  <c r="K170" i="1"/>
  <c r="K173" i="1"/>
  <c r="K178" i="1"/>
  <c r="K179" i="1"/>
  <c r="K181" i="1"/>
  <c r="K204" i="1"/>
  <c r="K207" i="1"/>
  <c r="K213" i="1"/>
  <c r="K215" i="1"/>
  <c r="K216" i="1"/>
  <c r="K220" i="1"/>
  <c r="K226" i="1"/>
  <c r="K227" i="1"/>
  <c r="K232" i="1"/>
  <c r="K233" i="1"/>
  <c r="K238" i="1"/>
  <c r="K239" i="1"/>
  <c r="K243" i="1"/>
  <c r="K247" i="1"/>
  <c r="K248" i="1"/>
  <c r="K257" i="1"/>
  <c r="K259" i="1"/>
  <c r="K267" i="1"/>
  <c r="K275" i="1"/>
  <c r="K278" i="1"/>
  <c r="K287" i="1"/>
  <c r="K288" i="1"/>
  <c r="K289" i="1"/>
  <c r="K291" i="1"/>
  <c r="K292" i="1"/>
  <c r="K311" i="1"/>
  <c r="I322" i="1"/>
  <c r="J322" i="1"/>
  <c r="L322" i="1"/>
  <c r="M322" i="1"/>
  <c r="N322" i="1"/>
  <c r="O322" i="1"/>
  <c r="P322" i="1"/>
  <c r="Q322" i="1"/>
  <c r="R322" i="1"/>
  <c r="T322" i="1"/>
  <c r="U322" i="1"/>
  <c r="V322" i="1"/>
  <c r="W322" i="1"/>
  <c r="X322" i="1"/>
  <c r="I312" i="1"/>
  <c r="J312" i="1"/>
  <c r="L312" i="1"/>
  <c r="M312" i="1"/>
  <c r="N312" i="1"/>
  <c r="O312" i="1"/>
  <c r="P312" i="1"/>
  <c r="T312" i="1"/>
  <c r="U312" i="1"/>
  <c r="V312" i="1"/>
  <c r="W312" i="1"/>
  <c r="X312" i="1"/>
  <c r="M268" i="1"/>
  <c r="N268" i="1"/>
  <c r="O268" i="1"/>
  <c r="P268" i="1"/>
  <c r="Q268" i="1"/>
  <c r="F268" i="1" s="1"/>
  <c r="R268" i="1"/>
  <c r="T268" i="1"/>
  <c r="U268" i="1"/>
  <c r="V268" i="1"/>
  <c r="W268" i="1"/>
  <c r="X268" i="1"/>
  <c r="L268" i="1"/>
  <c r="J253" i="1"/>
  <c r="L253" i="1"/>
  <c r="M253" i="1"/>
  <c r="N253" i="1"/>
  <c r="O253" i="1"/>
  <c r="P253" i="1"/>
  <c r="Q253" i="1"/>
  <c r="R253" i="1"/>
  <c r="T253" i="1"/>
  <c r="U253" i="1"/>
  <c r="V253" i="1"/>
  <c r="W253" i="1"/>
  <c r="X253" i="1"/>
  <c r="I253" i="1"/>
  <c r="G255" i="1"/>
  <c r="F255" i="1"/>
  <c r="G228" i="1"/>
  <c r="F228" i="1"/>
  <c r="G223" i="1"/>
  <c r="G218" i="1"/>
  <c r="G173" i="1"/>
  <c r="F173" i="1"/>
  <c r="G142" i="1"/>
  <c r="F142" i="1"/>
  <c r="M141" i="1"/>
  <c r="N141" i="1"/>
  <c r="O141" i="1"/>
  <c r="P141" i="1"/>
  <c r="Q141" i="1"/>
  <c r="R141" i="1"/>
  <c r="T141" i="1"/>
  <c r="U141" i="1"/>
  <c r="V141" i="1"/>
  <c r="W141" i="1"/>
  <c r="X141" i="1"/>
  <c r="L126" i="1"/>
  <c r="M126" i="1"/>
  <c r="N126" i="1"/>
  <c r="O126" i="1"/>
  <c r="P126" i="1"/>
  <c r="T126" i="1"/>
  <c r="U126" i="1"/>
  <c r="V126" i="1"/>
  <c r="W126" i="1"/>
  <c r="X126" i="1"/>
  <c r="G12" i="1"/>
  <c r="G26" i="1"/>
  <c r="G28" i="1"/>
  <c r="G31" i="1"/>
  <c r="G33" i="1"/>
  <c r="G37" i="1"/>
  <c r="G38" i="1"/>
  <c r="G40" i="1"/>
  <c r="G49" i="1"/>
  <c r="G51" i="1"/>
  <c r="G53" i="1"/>
  <c r="G54" i="1"/>
  <c r="G56" i="1"/>
  <c r="G58" i="1"/>
  <c r="G63" i="1"/>
  <c r="G64" i="1"/>
  <c r="G65" i="1"/>
  <c r="G68" i="1"/>
  <c r="G70" i="1"/>
  <c r="G71" i="1"/>
  <c r="G75" i="1"/>
  <c r="G78" i="1"/>
  <c r="G79" i="1"/>
  <c r="G81" i="1"/>
  <c r="G82" i="1"/>
  <c r="G95" i="1"/>
  <c r="G96" i="1"/>
  <c r="G97" i="1"/>
  <c r="G98" i="1"/>
  <c r="G104" i="1"/>
  <c r="G113" i="1"/>
  <c r="G115" i="1"/>
  <c r="G117" i="1"/>
  <c r="G118" i="1"/>
  <c r="G121" i="1"/>
  <c r="G123" i="1"/>
  <c r="G125" i="1"/>
  <c r="G127" i="1"/>
  <c r="G128" i="1"/>
  <c r="G131" i="1"/>
  <c r="G134" i="1"/>
  <c r="G137" i="1"/>
  <c r="G138" i="1"/>
  <c r="G155" i="1"/>
  <c r="G157" i="1"/>
  <c r="H157" i="1" s="1"/>
  <c r="G159" i="1"/>
  <c r="G161" i="1"/>
  <c r="G164" i="1"/>
  <c r="G169" i="1"/>
  <c r="G170" i="1"/>
  <c r="G171" i="1"/>
  <c r="G176" i="1"/>
  <c r="G178" i="1"/>
  <c r="G179" i="1"/>
  <c r="G181" i="1"/>
  <c r="G189" i="1"/>
  <c r="G197" i="1"/>
  <c r="G198" i="1"/>
  <c r="G204" i="1"/>
  <c r="G207" i="1"/>
  <c r="G213" i="1"/>
  <c r="G215" i="1"/>
  <c r="G216" i="1"/>
  <c r="G220" i="1"/>
  <c r="G222" i="1"/>
  <c r="G224" i="1"/>
  <c r="G225" i="1"/>
  <c r="G226" i="1"/>
  <c r="G227" i="1"/>
  <c r="G232" i="1"/>
  <c r="G233" i="1"/>
  <c r="G234" i="1"/>
  <c r="G238" i="1"/>
  <c r="G239" i="1"/>
  <c r="G243" i="1"/>
  <c r="G248" i="1"/>
  <c r="G254" i="1"/>
  <c r="G257" i="1"/>
  <c r="G259" i="1"/>
  <c r="G266" i="1"/>
  <c r="G267" i="1"/>
  <c r="G275" i="1"/>
  <c r="G276" i="1"/>
  <c r="G277" i="1"/>
  <c r="G278" i="1"/>
  <c r="G280" i="1"/>
  <c r="G282" i="1"/>
  <c r="G284" i="1"/>
  <c r="G287" i="1"/>
  <c r="G288" i="1"/>
  <c r="G289" i="1"/>
  <c r="G291" i="1"/>
  <c r="G292" i="1"/>
  <c r="G311" i="1"/>
  <c r="G322" i="1"/>
  <c r="F15" i="1"/>
  <c r="F18" i="1"/>
  <c r="F28" i="1"/>
  <c r="F31" i="1"/>
  <c r="F33" i="1"/>
  <c r="F36" i="1"/>
  <c r="F37" i="1"/>
  <c r="F38" i="1"/>
  <c r="F40" i="1"/>
  <c r="F49" i="1"/>
  <c r="F53" i="1"/>
  <c r="F54" i="1"/>
  <c r="F56" i="1"/>
  <c r="F58" i="1"/>
  <c r="F63" i="1"/>
  <c r="F64" i="1"/>
  <c r="F65" i="1"/>
  <c r="F68" i="1"/>
  <c r="F70" i="1"/>
  <c r="F71" i="1"/>
  <c r="F75" i="1"/>
  <c r="F78" i="1"/>
  <c r="F79" i="1"/>
  <c r="F81" i="1"/>
  <c r="F82" i="1"/>
  <c r="F95" i="1"/>
  <c r="F96" i="1"/>
  <c r="F97" i="1"/>
  <c r="F98" i="1"/>
  <c r="F104" i="1"/>
  <c r="F113" i="1"/>
  <c r="F115" i="1"/>
  <c r="F117" i="1"/>
  <c r="F118" i="1"/>
  <c r="F121" i="1"/>
  <c r="F123" i="1"/>
  <c r="F125" i="1"/>
  <c r="F127" i="1"/>
  <c r="F128" i="1"/>
  <c r="F131" i="1"/>
  <c r="F134" i="1"/>
  <c r="F137" i="1"/>
  <c r="F138" i="1"/>
  <c r="F155" i="1"/>
  <c r="F159" i="1"/>
  <c r="F161" i="1"/>
  <c r="F164" i="1"/>
  <c r="F169" i="1"/>
  <c r="H169" i="1" s="1"/>
  <c r="F170" i="1"/>
  <c r="H170" i="1" s="1"/>
  <c r="F171" i="1"/>
  <c r="F176" i="1"/>
  <c r="F178" i="1"/>
  <c r="F179" i="1"/>
  <c r="F181" i="1"/>
  <c r="F189" i="1"/>
  <c r="F197" i="1"/>
  <c r="F198" i="1"/>
  <c r="F204" i="1"/>
  <c r="F207" i="1"/>
  <c r="F212" i="1"/>
  <c r="H212" i="1" s="1"/>
  <c r="F213" i="1"/>
  <c r="F215" i="1"/>
  <c r="F216" i="1"/>
  <c r="F218" i="1"/>
  <c r="F220" i="1"/>
  <c r="F222" i="1"/>
  <c r="F224" i="1"/>
  <c r="F225" i="1"/>
  <c r="F226" i="1"/>
  <c r="F227" i="1"/>
  <c r="F232" i="1"/>
  <c r="F233" i="1"/>
  <c r="F234" i="1"/>
  <c r="F238" i="1"/>
  <c r="F239" i="1"/>
  <c r="F243" i="1"/>
  <c r="F254" i="1"/>
  <c r="F257" i="1"/>
  <c r="F259" i="1"/>
  <c r="F266" i="1"/>
  <c r="F267" i="1"/>
  <c r="F272" i="1"/>
  <c r="F275" i="1"/>
  <c r="F276" i="1"/>
  <c r="F277" i="1"/>
  <c r="F278" i="1"/>
  <c r="F280" i="1"/>
  <c r="F282" i="1"/>
  <c r="F284" i="1"/>
  <c r="F287" i="1"/>
  <c r="F288" i="1"/>
  <c r="F289" i="1"/>
  <c r="F291" i="1"/>
  <c r="F292" i="1"/>
  <c r="F311" i="1"/>
  <c r="H284" i="1" l="1"/>
  <c r="H134" i="1"/>
  <c r="H173" i="1"/>
  <c r="H282" i="1"/>
  <c r="H171" i="1"/>
  <c r="H280" i="1"/>
  <c r="H277" i="1"/>
  <c r="L309" i="1"/>
  <c r="H145" i="1"/>
  <c r="H239" i="1"/>
  <c r="H232" i="1"/>
  <c r="H71" i="1"/>
  <c r="H58" i="1"/>
  <c r="H255" i="1"/>
  <c r="H234" i="1"/>
  <c r="H176" i="1"/>
  <c r="H28" i="1"/>
  <c r="K67" i="1"/>
  <c r="H213" i="1"/>
  <c r="H36" i="1"/>
  <c r="S268" i="1"/>
  <c r="H325" i="1"/>
  <c r="K126" i="1"/>
  <c r="K141" i="1"/>
  <c r="K253" i="1"/>
  <c r="G312" i="1"/>
  <c r="S312" i="1"/>
  <c r="S322" i="1"/>
  <c r="F322" i="1"/>
  <c r="F312" i="1"/>
  <c r="H238" i="1"/>
  <c r="H233" i="1"/>
  <c r="H228" i="1"/>
  <c r="H326" i="1"/>
  <c r="H323" i="1"/>
  <c r="H291" i="1"/>
  <c r="H289" i="1"/>
  <c r="H287" i="1"/>
  <c r="H275" i="1"/>
  <c r="H272" i="1"/>
  <c r="H267" i="1"/>
  <c r="H257" i="1"/>
  <c r="H248" i="1"/>
  <c r="H226" i="1"/>
  <c r="H222" i="1"/>
  <c r="H216" i="1"/>
  <c r="H204" i="1"/>
  <c r="H197" i="1"/>
  <c r="H179" i="1"/>
  <c r="H178" i="1"/>
  <c r="H159" i="1"/>
  <c r="H138" i="1"/>
  <c r="H128" i="1"/>
  <c r="H125" i="1"/>
  <c r="H121" i="1"/>
  <c r="H117" i="1"/>
  <c r="H104" i="1"/>
  <c r="H82" i="1"/>
  <c r="H79" i="1"/>
  <c r="H75" i="1"/>
  <c r="H64" i="1"/>
  <c r="H54" i="1"/>
  <c r="H40" i="1"/>
  <c r="H38" i="1"/>
  <c r="H33" i="1"/>
  <c r="H327" i="1"/>
  <c r="H311" i="1"/>
  <c r="H292" i="1"/>
  <c r="H288" i="1"/>
  <c r="H278" i="1"/>
  <c r="H276" i="1"/>
  <c r="H259" i="1"/>
  <c r="H254" i="1"/>
  <c r="H247" i="1"/>
  <c r="H243" i="1"/>
  <c r="H227" i="1"/>
  <c r="H220" i="1"/>
  <c r="H215" i="1"/>
  <c r="H207" i="1"/>
  <c r="H198" i="1"/>
  <c r="H181" i="1"/>
  <c r="H164" i="1"/>
  <c r="H161" i="1"/>
  <c r="H155" i="1"/>
  <c r="H137" i="1"/>
  <c r="H131" i="1"/>
  <c r="H127" i="1"/>
  <c r="H118" i="1"/>
  <c r="H113" i="1"/>
  <c r="H98" i="1"/>
  <c r="H96" i="1"/>
  <c r="H81" i="1"/>
  <c r="H78" i="1"/>
  <c r="H70" i="1"/>
  <c r="H68" i="1"/>
  <c r="H65" i="1"/>
  <c r="H56" i="1"/>
  <c r="H53" i="1"/>
  <c r="H18" i="1"/>
  <c r="H12" i="1"/>
  <c r="H37" i="1"/>
  <c r="H35" i="1"/>
  <c r="H142" i="1"/>
  <c r="H31" i="1"/>
  <c r="H15" i="1"/>
  <c r="H218" i="1"/>
  <c r="G141" i="1"/>
  <c r="F141" i="1"/>
  <c r="V62" i="1"/>
  <c r="X20" i="1"/>
  <c r="R32" i="1"/>
  <c r="J321" i="1"/>
  <c r="J318" i="1" s="1"/>
  <c r="L321" i="1"/>
  <c r="L318" i="1" s="1"/>
  <c r="M321" i="1"/>
  <c r="N321" i="1"/>
  <c r="P321" i="1"/>
  <c r="Q321" i="1"/>
  <c r="Q318" i="1" s="1"/>
  <c r="R321" i="1"/>
  <c r="R318" i="1" s="1"/>
  <c r="S318" i="1" s="1"/>
  <c r="T321" i="1"/>
  <c r="T318" i="1" s="1"/>
  <c r="U321" i="1"/>
  <c r="V321" i="1"/>
  <c r="W321" i="1"/>
  <c r="X321" i="1"/>
  <c r="O321" i="1"/>
  <c r="J310" i="1"/>
  <c r="J309" i="1" s="1"/>
  <c r="I310" i="1"/>
  <c r="I309" i="1" s="1"/>
  <c r="R214" i="1"/>
  <c r="Q214" i="1"/>
  <c r="I76" i="1"/>
  <c r="J76" i="1"/>
  <c r="R76" i="1"/>
  <c r="Q76" i="1"/>
  <c r="R62" i="1"/>
  <c r="J231" i="1"/>
  <c r="I231" i="1"/>
  <c r="I223" i="1" s="1"/>
  <c r="L62" i="1"/>
  <c r="M62" i="1"/>
  <c r="N62" i="1"/>
  <c r="N59" i="1" s="1"/>
  <c r="O62" i="1"/>
  <c r="T62" i="1"/>
  <c r="U62" i="1"/>
  <c r="W62" i="1"/>
  <c r="X62" i="1"/>
  <c r="I69" i="1"/>
  <c r="K69" i="1" s="1"/>
  <c r="L69" i="1"/>
  <c r="M69" i="1"/>
  <c r="N69" i="1"/>
  <c r="O69" i="1"/>
  <c r="P69" i="1"/>
  <c r="Q69" i="1"/>
  <c r="R69" i="1"/>
  <c r="T69" i="1"/>
  <c r="U69" i="1"/>
  <c r="V69" i="1"/>
  <c r="W69" i="1"/>
  <c r="X69" i="1"/>
  <c r="I74" i="1"/>
  <c r="J74" i="1"/>
  <c r="L74" i="1"/>
  <c r="M74" i="1"/>
  <c r="N74" i="1"/>
  <c r="O74" i="1"/>
  <c r="P74" i="1"/>
  <c r="Q74" i="1"/>
  <c r="R74" i="1"/>
  <c r="T74" i="1"/>
  <c r="U74" i="1"/>
  <c r="V74" i="1"/>
  <c r="W74" i="1"/>
  <c r="X74" i="1"/>
  <c r="L76" i="1"/>
  <c r="M76" i="1"/>
  <c r="N76" i="1"/>
  <c r="O76" i="1"/>
  <c r="P76" i="1"/>
  <c r="T76" i="1"/>
  <c r="U76" i="1"/>
  <c r="V76" i="1"/>
  <c r="W76" i="1"/>
  <c r="X76" i="1"/>
  <c r="I80" i="1"/>
  <c r="J80" i="1"/>
  <c r="L80" i="1"/>
  <c r="M80" i="1"/>
  <c r="N80" i="1"/>
  <c r="O80" i="1"/>
  <c r="P80" i="1"/>
  <c r="Q80" i="1"/>
  <c r="R80" i="1"/>
  <c r="T80" i="1"/>
  <c r="U80" i="1"/>
  <c r="V80" i="1"/>
  <c r="W80" i="1"/>
  <c r="X80" i="1"/>
  <c r="L94" i="1"/>
  <c r="L88" i="1" s="1"/>
  <c r="M94" i="1"/>
  <c r="M88" i="1" s="1"/>
  <c r="N94" i="1"/>
  <c r="O94" i="1"/>
  <c r="O93" i="1" s="1"/>
  <c r="P94" i="1"/>
  <c r="P93" i="1" s="1"/>
  <c r="Q94" i="1"/>
  <c r="R94" i="1"/>
  <c r="T94" i="1"/>
  <c r="U94" i="1"/>
  <c r="V94" i="1"/>
  <c r="W94" i="1"/>
  <c r="W88" i="1" s="1"/>
  <c r="X94" i="1"/>
  <c r="X88" i="1" s="1"/>
  <c r="T103" i="1"/>
  <c r="U103" i="1"/>
  <c r="V103" i="1"/>
  <c r="W103" i="1"/>
  <c r="X103" i="1"/>
  <c r="I177" i="1"/>
  <c r="I154" i="1"/>
  <c r="J214" i="1"/>
  <c r="J206" i="1"/>
  <c r="I206" i="1"/>
  <c r="I242" i="1"/>
  <c r="J48" i="1"/>
  <c r="I122" i="1"/>
  <c r="G318" i="1" l="1"/>
  <c r="H318" i="1" s="1"/>
  <c r="W101" i="1"/>
  <c r="W99" i="1" s="1"/>
  <c r="U101" i="1"/>
  <c r="U99" i="1" s="1"/>
  <c r="X101" i="1"/>
  <c r="X99" i="1" s="1"/>
  <c r="V101" i="1"/>
  <c r="V99" i="1" s="1"/>
  <c r="T101" i="1"/>
  <c r="T99" i="1" s="1"/>
  <c r="R73" i="1"/>
  <c r="I73" i="1"/>
  <c r="J73" i="1"/>
  <c r="G73" i="1" s="1"/>
  <c r="Q73" i="1"/>
  <c r="K293" i="1"/>
  <c r="S214" i="1"/>
  <c r="W93" i="1"/>
  <c r="W91" i="1" s="1"/>
  <c r="W85" i="1" s="1"/>
  <c r="W83" i="1" s="1"/>
  <c r="U93" i="1"/>
  <c r="U91" i="1" s="1"/>
  <c r="R93" i="1"/>
  <c r="R85" i="1" s="1"/>
  <c r="P83" i="1"/>
  <c r="P73" i="1" s="1"/>
  <c r="L93" i="1"/>
  <c r="L91" i="1" s="1"/>
  <c r="X93" i="1"/>
  <c r="X91" i="1" s="1"/>
  <c r="X85" i="1" s="1"/>
  <c r="X83" i="1" s="1"/>
  <c r="V93" i="1"/>
  <c r="T93" i="1"/>
  <c r="T91" i="1" s="1"/>
  <c r="Q93" i="1"/>
  <c r="O73" i="1"/>
  <c r="O324" i="1" s="1"/>
  <c r="M93" i="1"/>
  <c r="M91" i="1" s="1"/>
  <c r="I59" i="1"/>
  <c r="H312" i="1"/>
  <c r="K231" i="1"/>
  <c r="K80" i="1"/>
  <c r="K74" i="1"/>
  <c r="K94" i="1"/>
  <c r="K310" i="1"/>
  <c r="K279" i="1"/>
  <c r="K223" i="1"/>
  <c r="K133" i="1"/>
  <c r="G268" i="1"/>
  <c r="H268" i="1" s="1"/>
  <c r="K268" i="1"/>
  <c r="K48" i="1"/>
  <c r="K206" i="1"/>
  <c r="S94" i="1"/>
  <c r="K62" i="1"/>
  <c r="K76" i="1"/>
  <c r="S321" i="1"/>
  <c r="H141" i="1"/>
  <c r="G214" i="1"/>
  <c r="X73" i="1"/>
  <c r="V73" i="1"/>
  <c r="M73" i="1"/>
  <c r="W73" i="1"/>
  <c r="U73" i="1"/>
  <c r="N73" i="1"/>
  <c r="L73" i="1"/>
  <c r="X59" i="1"/>
  <c r="U59" i="1"/>
  <c r="P59" i="1"/>
  <c r="L59" i="1"/>
  <c r="Q59" i="1"/>
  <c r="W59" i="1"/>
  <c r="T59" i="1"/>
  <c r="O59" i="1"/>
  <c r="M59" i="1"/>
  <c r="R59" i="1"/>
  <c r="V59" i="1"/>
  <c r="F62" i="1"/>
  <c r="G62" i="1"/>
  <c r="G321" i="1"/>
  <c r="G80" i="1"/>
  <c r="G74" i="1"/>
  <c r="F69" i="1"/>
  <c r="G67" i="1"/>
  <c r="G188" i="1"/>
  <c r="H188" i="1" s="1"/>
  <c r="G103" i="1"/>
  <c r="F94" i="1"/>
  <c r="G76" i="1"/>
  <c r="F223" i="1"/>
  <c r="K309" i="1"/>
  <c r="G94" i="1"/>
  <c r="F80" i="1"/>
  <c r="F74" i="1"/>
  <c r="G69" i="1"/>
  <c r="F67" i="1"/>
  <c r="F76" i="1"/>
  <c r="I321" i="1"/>
  <c r="I318" i="1" s="1"/>
  <c r="F318" i="1" s="1"/>
  <c r="K318" i="1" l="1"/>
  <c r="T85" i="1"/>
  <c r="T88" i="1"/>
  <c r="U85" i="1"/>
  <c r="U88" i="1"/>
  <c r="V88" i="1"/>
  <c r="S73" i="1"/>
  <c r="S85" i="1"/>
  <c r="G59" i="1"/>
  <c r="S59" i="1"/>
  <c r="M85" i="1"/>
  <c r="M83" i="1" s="1"/>
  <c r="L85" i="1"/>
  <c r="L83" i="1" s="1"/>
  <c r="K91" i="1"/>
  <c r="G91" i="1"/>
  <c r="F91" i="1"/>
  <c r="F59" i="1"/>
  <c r="H94" i="1"/>
  <c r="F321" i="1"/>
  <c r="H321" i="1" s="1"/>
  <c r="F93" i="1"/>
  <c r="H223" i="1"/>
  <c r="H62" i="1"/>
  <c r="H69" i="1"/>
  <c r="K93" i="1"/>
  <c r="K59" i="1"/>
  <c r="H76" i="1"/>
  <c r="H80" i="1"/>
  <c r="H103" i="1"/>
  <c r="H67" i="1"/>
  <c r="H74" i="1"/>
  <c r="G93" i="1"/>
  <c r="K122" i="1"/>
  <c r="T242" i="1"/>
  <c r="U83" i="1" l="1"/>
  <c r="T83" i="1"/>
  <c r="G85" i="1"/>
  <c r="H91" i="1"/>
  <c r="H93" i="1"/>
  <c r="H59" i="1"/>
  <c r="L133" i="1"/>
  <c r="F83" i="1" l="1"/>
  <c r="K83" i="1"/>
  <c r="G83" i="1"/>
  <c r="H85" i="1"/>
  <c r="P206" i="1"/>
  <c r="R242" i="1"/>
  <c r="Q242" i="1"/>
  <c r="F242" i="1" s="1"/>
  <c r="J112" i="1"/>
  <c r="J290" i="1"/>
  <c r="L263" i="1"/>
  <c r="K263" i="1"/>
  <c r="L242" i="1"/>
  <c r="J242" i="1"/>
  <c r="J205" i="1" s="1"/>
  <c r="J180" i="1"/>
  <c r="J177" i="1"/>
  <c r="K177" i="1" s="1"/>
  <c r="J154" i="1"/>
  <c r="J256" i="1"/>
  <c r="J203" i="1"/>
  <c r="J130" i="1"/>
  <c r="J124" i="1"/>
  <c r="J120" i="1"/>
  <c r="J32" i="1"/>
  <c r="J17" i="1"/>
  <c r="I17" i="1"/>
  <c r="J16" i="1"/>
  <c r="I16" i="1"/>
  <c r="J11" i="1"/>
  <c r="I11" i="1"/>
  <c r="I8" i="1" s="1"/>
  <c r="P196" i="1"/>
  <c r="O196" i="1"/>
  <c r="N196" i="1"/>
  <c r="M196" i="1"/>
  <c r="L196" i="1"/>
  <c r="J196" i="1"/>
  <c r="I196" i="1"/>
  <c r="X188" i="1"/>
  <c r="W188" i="1"/>
  <c r="V188" i="1"/>
  <c r="U188" i="1"/>
  <c r="P188" i="1"/>
  <c r="I290" i="1"/>
  <c r="I274" i="1"/>
  <c r="I256" i="1"/>
  <c r="I214" i="1"/>
  <c r="I205" i="1" s="1"/>
  <c r="I203" i="1"/>
  <c r="I180" i="1"/>
  <c r="I130" i="1"/>
  <c r="I124" i="1"/>
  <c r="I120" i="1"/>
  <c r="J20" i="1"/>
  <c r="L20" i="1"/>
  <c r="M20" i="1"/>
  <c r="N20" i="1"/>
  <c r="O20" i="1"/>
  <c r="P20" i="1"/>
  <c r="R20" i="1"/>
  <c r="T20" i="1"/>
  <c r="U20" i="1"/>
  <c r="V20" i="1"/>
  <c r="W20" i="1"/>
  <c r="L214" i="1"/>
  <c r="M214" i="1"/>
  <c r="N214" i="1"/>
  <c r="O214" i="1"/>
  <c r="P214" i="1"/>
  <c r="U279" i="1"/>
  <c r="V279" i="1"/>
  <c r="W279" i="1"/>
  <c r="X279" i="1"/>
  <c r="T279" i="1"/>
  <c r="M279" i="1"/>
  <c r="N279" i="1"/>
  <c r="O279" i="1"/>
  <c r="P279" i="1"/>
  <c r="Q279" i="1"/>
  <c r="F279" i="1" s="1"/>
  <c r="L279" i="1"/>
  <c r="L203" i="1"/>
  <c r="M203" i="1"/>
  <c r="N203" i="1"/>
  <c r="O203" i="1"/>
  <c r="P203" i="1"/>
  <c r="Q203" i="1"/>
  <c r="R203" i="1"/>
  <c r="T203" i="1"/>
  <c r="U203" i="1"/>
  <c r="V203" i="1"/>
  <c r="W203" i="1"/>
  <c r="X203" i="1"/>
  <c r="U163" i="1"/>
  <c r="V163" i="1"/>
  <c r="W163" i="1"/>
  <c r="X163" i="1"/>
  <c r="T163" i="1"/>
  <c r="M163" i="1"/>
  <c r="N163" i="1"/>
  <c r="O163" i="1"/>
  <c r="P163" i="1"/>
  <c r="Q163" i="1"/>
  <c r="R163" i="1"/>
  <c r="U48" i="1"/>
  <c r="U47" i="1" s="1"/>
  <c r="V48" i="1"/>
  <c r="V47" i="1" s="1"/>
  <c r="W48" i="1"/>
  <c r="W47" i="1" s="1"/>
  <c r="X48" i="1"/>
  <c r="X47" i="1" s="1"/>
  <c r="T48" i="1"/>
  <c r="T47" i="1" s="1"/>
  <c r="M48" i="1"/>
  <c r="M47" i="1" s="1"/>
  <c r="N48" i="1"/>
  <c r="N47" i="1" s="1"/>
  <c r="O48" i="1"/>
  <c r="O47" i="1" s="1"/>
  <c r="P48" i="1"/>
  <c r="P47" i="1" s="1"/>
  <c r="Q48" i="1"/>
  <c r="R48" i="1"/>
  <c r="L48" i="1"/>
  <c r="L47" i="1" s="1"/>
  <c r="I47" i="1"/>
  <c r="L290" i="1"/>
  <c r="M290" i="1"/>
  <c r="N290" i="1"/>
  <c r="O290" i="1"/>
  <c r="P290" i="1"/>
  <c r="Q290" i="1"/>
  <c r="R290" i="1"/>
  <c r="T290" i="1"/>
  <c r="U290" i="1"/>
  <c r="V290" i="1"/>
  <c r="W290" i="1"/>
  <c r="X290" i="1"/>
  <c r="L286" i="1"/>
  <c r="M286" i="1"/>
  <c r="N286" i="1"/>
  <c r="O286" i="1"/>
  <c r="P286" i="1"/>
  <c r="Q286" i="1"/>
  <c r="R286" i="1"/>
  <c r="T286" i="1"/>
  <c r="U286" i="1"/>
  <c r="V286" i="1"/>
  <c r="W286" i="1"/>
  <c r="X286" i="1"/>
  <c r="J274" i="1"/>
  <c r="L274" i="1"/>
  <c r="M274" i="1"/>
  <c r="N274" i="1"/>
  <c r="O274" i="1"/>
  <c r="P274" i="1"/>
  <c r="Q274" i="1"/>
  <c r="R274" i="1"/>
  <c r="T274" i="1"/>
  <c r="U274" i="1"/>
  <c r="V274" i="1"/>
  <c r="W274" i="1"/>
  <c r="X274" i="1"/>
  <c r="M263" i="1"/>
  <c r="N263" i="1"/>
  <c r="O263" i="1"/>
  <c r="P263" i="1"/>
  <c r="Q263" i="1"/>
  <c r="F263" i="1" s="1"/>
  <c r="R263" i="1"/>
  <c r="T263" i="1"/>
  <c r="U263" i="1"/>
  <c r="V263" i="1"/>
  <c r="W263" i="1"/>
  <c r="X263" i="1"/>
  <c r="M258" i="1"/>
  <c r="N258" i="1"/>
  <c r="O258" i="1"/>
  <c r="P258" i="1"/>
  <c r="U258" i="1"/>
  <c r="V258" i="1"/>
  <c r="W258" i="1"/>
  <c r="X258" i="1"/>
  <c r="L256" i="1"/>
  <c r="M256" i="1"/>
  <c r="N256" i="1"/>
  <c r="O256" i="1"/>
  <c r="P256" i="1"/>
  <c r="Q256" i="1"/>
  <c r="R256" i="1"/>
  <c r="T256" i="1"/>
  <c r="U256" i="1"/>
  <c r="V256" i="1"/>
  <c r="W256" i="1"/>
  <c r="X256" i="1"/>
  <c r="M242" i="1"/>
  <c r="N242" i="1"/>
  <c r="O242" i="1"/>
  <c r="U242" i="1"/>
  <c r="V242" i="1"/>
  <c r="W242" i="1"/>
  <c r="X242" i="1"/>
  <c r="L231" i="1"/>
  <c r="M231" i="1"/>
  <c r="N231" i="1"/>
  <c r="O231" i="1"/>
  <c r="P231" i="1"/>
  <c r="Q231" i="1"/>
  <c r="F231" i="1" s="1"/>
  <c r="R231" i="1"/>
  <c r="T231" i="1"/>
  <c r="U231" i="1"/>
  <c r="V231" i="1"/>
  <c r="W231" i="1"/>
  <c r="X231" i="1"/>
  <c r="L223" i="1"/>
  <c r="M223" i="1"/>
  <c r="N223" i="1"/>
  <c r="O223" i="1"/>
  <c r="T223" i="1"/>
  <c r="U223" i="1"/>
  <c r="W223" i="1"/>
  <c r="X223" i="1"/>
  <c r="T214" i="1"/>
  <c r="U214" i="1"/>
  <c r="V214" i="1"/>
  <c r="W214" i="1"/>
  <c r="X214" i="1"/>
  <c r="L206" i="1"/>
  <c r="M206" i="1"/>
  <c r="N206" i="1"/>
  <c r="O206" i="1"/>
  <c r="Q206" i="1"/>
  <c r="R206" i="1"/>
  <c r="T206" i="1"/>
  <c r="U206" i="1"/>
  <c r="V206" i="1"/>
  <c r="W206" i="1"/>
  <c r="X206" i="1"/>
  <c r="L180" i="1"/>
  <c r="M180" i="1"/>
  <c r="N180" i="1"/>
  <c r="O180" i="1"/>
  <c r="P180" i="1"/>
  <c r="Q180" i="1"/>
  <c r="R180" i="1"/>
  <c r="T180" i="1"/>
  <c r="U180" i="1"/>
  <c r="V180" i="1"/>
  <c r="W180" i="1"/>
  <c r="X180" i="1"/>
  <c r="L177" i="1"/>
  <c r="M177" i="1"/>
  <c r="N177" i="1"/>
  <c r="O177" i="1"/>
  <c r="P177" i="1"/>
  <c r="Q177" i="1"/>
  <c r="F177" i="1" s="1"/>
  <c r="R177" i="1"/>
  <c r="T177" i="1"/>
  <c r="U177" i="1"/>
  <c r="V177" i="1"/>
  <c r="W177" i="1"/>
  <c r="X177" i="1"/>
  <c r="I163" i="1"/>
  <c r="I132" i="1" s="1"/>
  <c r="J163" i="1"/>
  <c r="L163" i="1"/>
  <c r="L154" i="1"/>
  <c r="M154" i="1"/>
  <c r="N154" i="1"/>
  <c r="O154" i="1"/>
  <c r="P154" i="1"/>
  <c r="Q154" i="1"/>
  <c r="R154" i="1"/>
  <c r="T154" i="1"/>
  <c r="U154" i="1"/>
  <c r="V154" i="1"/>
  <c r="W154" i="1"/>
  <c r="X154" i="1"/>
  <c r="M133" i="1"/>
  <c r="N133" i="1"/>
  <c r="O133" i="1"/>
  <c r="P133" i="1"/>
  <c r="Q133" i="1"/>
  <c r="R133" i="1"/>
  <c r="T133" i="1"/>
  <c r="U133" i="1"/>
  <c r="V133" i="1"/>
  <c r="W133" i="1"/>
  <c r="X133" i="1"/>
  <c r="L130" i="1"/>
  <c r="M130" i="1"/>
  <c r="N130" i="1"/>
  <c r="O130" i="1"/>
  <c r="P130" i="1"/>
  <c r="Q130" i="1"/>
  <c r="R130" i="1"/>
  <c r="T130" i="1"/>
  <c r="U130" i="1"/>
  <c r="V130" i="1"/>
  <c r="W130" i="1"/>
  <c r="X130" i="1"/>
  <c r="L124" i="1"/>
  <c r="M124" i="1"/>
  <c r="N124" i="1"/>
  <c r="O124" i="1"/>
  <c r="P124" i="1"/>
  <c r="Q124" i="1"/>
  <c r="R124" i="1"/>
  <c r="T124" i="1"/>
  <c r="U124" i="1"/>
  <c r="V124" i="1"/>
  <c r="W124" i="1"/>
  <c r="X124" i="1"/>
  <c r="L120" i="1"/>
  <c r="L122" i="1" s="1"/>
  <c r="M120" i="1"/>
  <c r="M122" i="1" s="1"/>
  <c r="N120" i="1"/>
  <c r="N122" i="1" s="1"/>
  <c r="O120" i="1"/>
  <c r="O122" i="1" s="1"/>
  <c r="P120" i="1"/>
  <c r="P122" i="1" s="1"/>
  <c r="Q120" i="1"/>
  <c r="R120" i="1"/>
  <c r="T120" i="1"/>
  <c r="T122" i="1" s="1"/>
  <c r="U120" i="1"/>
  <c r="U122" i="1" s="1"/>
  <c r="V120" i="1"/>
  <c r="V122" i="1" s="1"/>
  <c r="W120" i="1"/>
  <c r="W122" i="1" s="1"/>
  <c r="X120" i="1"/>
  <c r="X122" i="1" s="1"/>
  <c r="J116" i="1"/>
  <c r="L116" i="1"/>
  <c r="M116" i="1"/>
  <c r="N116" i="1"/>
  <c r="O116" i="1"/>
  <c r="P116" i="1"/>
  <c r="Q116" i="1"/>
  <c r="R116" i="1"/>
  <c r="T116" i="1"/>
  <c r="U116" i="1"/>
  <c r="V116" i="1"/>
  <c r="W116" i="1"/>
  <c r="X116" i="1"/>
  <c r="L112" i="1"/>
  <c r="M112" i="1"/>
  <c r="M111" i="1" s="1"/>
  <c r="N112" i="1"/>
  <c r="O112" i="1"/>
  <c r="O111" i="1" s="1"/>
  <c r="P112" i="1"/>
  <c r="Q112" i="1"/>
  <c r="Q111" i="1" s="1"/>
  <c r="R112" i="1"/>
  <c r="T112" i="1"/>
  <c r="T111" i="1" s="1"/>
  <c r="U112" i="1"/>
  <c r="V112" i="1"/>
  <c r="V111" i="1" s="1"/>
  <c r="W112" i="1"/>
  <c r="X112" i="1"/>
  <c r="X111" i="1" s="1"/>
  <c r="J47" i="1"/>
  <c r="L32" i="1"/>
  <c r="M32" i="1"/>
  <c r="N32" i="1"/>
  <c r="O32" i="1"/>
  <c r="P32" i="1"/>
  <c r="Q32" i="1"/>
  <c r="S32" i="1" s="1"/>
  <c r="T32" i="1"/>
  <c r="U32" i="1"/>
  <c r="V32" i="1"/>
  <c r="W32" i="1"/>
  <c r="X32" i="1"/>
  <c r="L17" i="1"/>
  <c r="L16" i="1" s="1"/>
  <c r="M17" i="1"/>
  <c r="M16" i="1" s="1"/>
  <c r="N17" i="1"/>
  <c r="N16" i="1" s="1"/>
  <c r="O17" i="1"/>
  <c r="O16" i="1" s="1"/>
  <c r="P17" i="1"/>
  <c r="P16" i="1" s="1"/>
  <c r="Q17" i="1"/>
  <c r="Q16" i="1" s="1"/>
  <c r="R17" i="1"/>
  <c r="T17" i="1"/>
  <c r="T16" i="1" s="1"/>
  <c r="U17" i="1"/>
  <c r="U16" i="1" s="1"/>
  <c r="V17" i="1"/>
  <c r="V16" i="1" s="1"/>
  <c r="W17" i="1"/>
  <c r="W16" i="1" s="1"/>
  <c r="X17" i="1"/>
  <c r="X16" i="1" s="1"/>
  <c r="L14" i="1"/>
  <c r="M14" i="1"/>
  <c r="M13" i="1" s="1"/>
  <c r="N14" i="1"/>
  <c r="N13" i="1" s="1"/>
  <c r="O14" i="1"/>
  <c r="O13" i="1" s="1"/>
  <c r="P14" i="1"/>
  <c r="P13" i="1" s="1"/>
  <c r="Q14" i="1"/>
  <c r="Q13" i="1" s="1"/>
  <c r="R14" i="1"/>
  <c r="T14" i="1"/>
  <c r="T13" i="1" s="1"/>
  <c r="U14" i="1"/>
  <c r="U13" i="1" s="1"/>
  <c r="V14" i="1"/>
  <c r="V13" i="1" s="1"/>
  <c r="W14" i="1"/>
  <c r="W13" i="1" s="1"/>
  <c r="X14" i="1"/>
  <c r="X13" i="1" s="1"/>
  <c r="L13" i="1"/>
  <c r="L11" i="1"/>
  <c r="L8" i="1" s="1"/>
  <c r="M11" i="1"/>
  <c r="M8" i="1" s="1"/>
  <c r="N11" i="1"/>
  <c r="O11" i="1"/>
  <c r="O8" i="1" s="1"/>
  <c r="P11" i="1"/>
  <c r="P8" i="1" s="1"/>
  <c r="Q11" i="1"/>
  <c r="Q8" i="1" s="1"/>
  <c r="R11" i="1"/>
  <c r="T11" i="1"/>
  <c r="T8" i="1" s="1"/>
  <c r="U11" i="1"/>
  <c r="U8" i="1" s="1"/>
  <c r="V11" i="1"/>
  <c r="V8" i="1" s="1"/>
  <c r="W11" i="1"/>
  <c r="W8" i="1" s="1"/>
  <c r="X11" i="1"/>
  <c r="X8" i="1" s="1"/>
  <c r="T310" i="1"/>
  <c r="T309" i="1" s="1"/>
  <c r="U310" i="1"/>
  <c r="U309" i="1" s="1"/>
  <c r="V310" i="1"/>
  <c r="V309" i="1" s="1"/>
  <c r="W310" i="1"/>
  <c r="W309" i="1" s="1"/>
  <c r="X310" i="1"/>
  <c r="X309" i="1" s="1"/>
  <c r="M309" i="1"/>
  <c r="M324" i="1" s="1"/>
  <c r="N309" i="1"/>
  <c r="O309" i="1"/>
  <c r="P309" i="1"/>
  <c r="Q310" i="1"/>
  <c r="R310" i="1"/>
  <c r="R132" i="1" l="1"/>
  <c r="P132" i="1"/>
  <c r="N132" i="1"/>
  <c r="Q132" i="1"/>
  <c r="Q324" i="1" s="1"/>
  <c r="O132" i="1"/>
  <c r="M132" i="1"/>
  <c r="W252" i="1"/>
  <c r="W249" i="1" s="1"/>
  <c r="U252" i="1"/>
  <c r="U249" i="1" s="1"/>
  <c r="R252" i="1"/>
  <c r="P252" i="1"/>
  <c r="N252" i="1"/>
  <c r="S48" i="1"/>
  <c r="R195" i="1"/>
  <c r="J132" i="1"/>
  <c r="P195" i="1"/>
  <c r="O205" i="1"/>
  <c r="M205" i="1"/>
  <c r="X252" i="1"/>
  <c r="X249" i="1" s="1"/>
  <c r="V252" i="1"/>
  <c r="V249" i="1" s="1"/>
  <c r="T252" i="1"/>
  <c r="Q252" i="1"/>
  <c r="O252" i="1"/>
  <c r="M252" i="1"/>
  <c r="J195" i="1"/>
  <c r="Q195" i="1"/>
  <c r="I195" i="1"/>
  <c r="H83" i="1"/>
  <c r="F73" i="1"/>
  <c r="H73" i="1" s="1"/>
  <c r="K73" i="1"/>
  <c r="K116" i="1"/>
  <c r="W205" i="1"/>
  <c r="U205" i="1"/>
  <c r="R205" i="1"/>
  <c r="I252" i="1"/>
  <c r="X205" i="1"/>
  <c r="V205" i="1"/>
  <c r="T205" i="1"/>
  <c r="Q205" i="1"/>
  <c r="J252" i="1"/>
  <c r="S163" i="1"/>
  <c r="W273" i="1"/>
  <c r="U273" i="1"/>
  <c r="R273" i="1"/>
  <c r="P273" i="1"/>
  <c r="N273" i="1"/>
  <c r="L273" i="1"/>
  <c r="N205" i="1"/>
  <c r="L205" i="1"/>
  <c r="P205" i="1"/>
  <c r="X273" i="1"/>
  <c r="V273" i="1"/>
  <c r="T273" i="1"/>
  <c r="Q273" i="1"/>
  <c r="O273" i="1"/>
  <c r="M273" i="1"/>
  <c r="F206" i="1"/>
  <c r="F154" i="1"/>
  <c r="K154" i="1"/>
  <c r="I273" i="1"/>
  <c r="I324" i="1" s="1"/>
  <c r="I328" i="1" s="1"/>
  <c r="S196" i="1"/>
  <c r="K274" i="1"/>
  <c r="J273" i="1"/>
  <c r="K20" i="1"/>
  <c r="K120" i="1"/>
  <c r="K130" i="1"/>
  <c r="K290" i="1"/>
  <c r="R8" i="1"/>
  <c r="R122" i="1"/>
  <c r="G206" i="1"/>
  <c r="G231" i="1"/>
  <c r="H231" i="1" s="1"/>
  <c r="G48" i="1"/>
  <c r="F214" i="1"/>
  <c r="H214" i="1" s="1"/>
  <c r="K214" i="1"/>
  <c r="K256" i="1"/>
  <c r="K180" i="1"/>
  <c r="R13" i="1"/>
  <c r="R16" i="1"/>
  <c r="G16" i="1" s="1"/>
  <c r="K47" i="1"/>
  <c r="K163" i="1"/>
  <c r="G279" i="1"/>
  <c r="H279" i="1" s="1"/>
  <c r="S20" i="1"/>
  <c r="K8" i="1"/>
  <c r="K11" i="1"/>
  <c r="K14" i="1"/>
  <c r="K16" i="1"/>
  <c r="K17" i="1"/>
  <c r="K258" i="1"/>
  <c r="K124" i="1"/>
  <c r="K203" i="1"/>
  <c r="G242" i="1"/>
  <c r="H242" i="1" s="1"/>
  <c r="K242" i="1"/>
  <c r="K286" i="1"/>
  <c r="K112" i="1"/>
  <c r="G32" i="1"/>
  <c r="K32" i="1"/>
  <c r="W132" i="1"/>
  <c r="U132" i="1"/>
  <c r="L195" i="1"/>
  <c r="N195" i="1"/>
  <c r="U195" i="1"/>
  <c r="W195" i="1"/>
  <c r="M195" i="1"/>
  <c r="O195" i="1"/>
  <c r="T195" i="1"/>
  <c r="X195" i="1"/>
  <c r="X132" i="1"/>
  <c r="V132" i="1"/>
  <c r="T132" i="1"/>
  <c r="G133" i="1"/>
  <c r="F133" i="1"/>
  <c r="F163" i="1"/>
  <c r="F196" i="1"/>
  <c r="G163" i="1"/>
  <c r="G116" i="1"/>
  <c r="G274" i="1"/>
  <c r="G126" i="1"/>
  <c r="G20" i="1"/>
  <c r="R309" i="1"/>
  <c r="G310" i="1"/>
  <c r="Q47" i="1"/>
  <c r="F47" i="1" s="1"/>
  <c r="F48" i="1"/>
  <c r="F116" i="1"/>
  <c r="F124" i="1"/>
  <c r="F130" i="1"/>
  <c r="F203" i="1"/>
  <c r="F256" i="1"/>
  <c r="F286" i="1"/>
  <c r="F290" i="1"/>
  <c r="F11" i="1"/>
  <c r="I13" i="1"/>
  <c r="F13" i="1" s="1"/>
  <c r="F14" i="1"/>
  <c r="G17" i="1"/>
  <c r="F32" i="1"/>
  <c r="G258" i="1"/>
  <c r="G124" i="1"/>
  <c r="G130" i="1"/>
  <c r="G203" i="1"/>
  <c r="G253" i="1"/>
  <c r="G256" i="1"/>
  <c r="G180" i="1"/>
  <c r="G263" i="1"/>
  <c r="H263" i="1" s="1"/>
  <c r="G290" i="1"/>
  <c r="G112" i="1"/>
  <c r="Q309" i="1"/>
  <c r="F310" i="1"/>
  <c r="F20" i="1"/>
  <c r="F120" i="1"/>
  <c r="F126" i="1"/>
  <c r="F180" i="1"/>
  <c r="F253" i="1"/>
  <c r="F274" i="1"/>
  <c r="G196" i="1"/>
  <c r="G11" i="1"/>
  <c r="G14" i="1"/>
  <c r="F16" i="1"/>
  <c r="F17" i="1"/>
  <c r="F258" i="1"/>
  <c r="G120" i="1"/>
  <c r="G154" i="1"/>
  <c r="G177" i="1"/>
  <c r="H177" i="1" s="1"/>
  <c r="G286" i="1"/>
  <c r="H286" i="1" s="1"/>
  <c r="F112" i="1"/>
  <c r="I19" i="1"/>
  <c r="R47" i="1"/>
  <c r="S47" i="1" s="1"/>
  <c r="J19" i="1"/>
  <c r="J119" i="1"/>
  <c r="Q119" i="1"/>
  <c r="Q122" i="1"/>
  <c r="F122" i="1" s="1"/>
  <c r="X19" i="1"/>
  <c r="V19" i="1"/>
  <c r="T19" i="1"/>
  <c r="Q19" i="1"/>
  <c r="O19" i="1"/>
  <c r="M19" i="1"/>
  <c r="W19" i="1"/>
  <c r="U19" i="1"/>
  <c r="P19" i="1"/>
  <c r="N19" i="1"/>
  <c r="L19" i="1"/>
  <c r="W111" i="1"/>
  <c r="U111" i="1"/>
  <c r="R111" i="1"/>
  <c r="P111" i="1"/>
  <c r="N111" i="1"/>
  <c r="L111" i="1"/>
  <c r="R119" i="1"/>
  <c r="J13" i="1"/>
  <c r="X119" i="1"/>
  <c r="M119" i="1"/>
  <c r="V119" i="1"/>
  <c r="T119" i="1"/>
  <c r="O119" i="1"/>
  <c r="W119" i="1"/>
  <c r="U119" i="1"/>
  <c r="P119" i="1"/>
  <c r="N119" i="1"/>
  <c r="L119" i="1"/>
  <c r="R19" i="1"/>
  <c r="J111" i="1"/>
  <c r="J324" i="1" l="1"/>
  <c r="J328" i="1" s="1"/>
  <c r="N328" i="1"/>
  <c r="S252" i="1"/>
  <c r="S205" i="1"/>
  <c r="M328" i="1"/>
  <c r="O328" i="1"/>
  <c r="F132" i="1"/>
  <c r="K132" i="1"/>
  <c r="L328" i="1"/>
  <c r="P328" i="1"/>
  <c r="F293" i="1"/>
  <c r="Q328" i="1"/>
  <c r="G293" i="1"/>
  <c r="R324" i="1"/>
  <c r="G249" i="1"/>
  <c r="K249" i="1"/>
  <c r="H249" i="1"/>
  <c r="T328" i="1"/>
  <c r="G108" i="1"/>
  <c r="F111" i="1"/>
  <c r="K19" i="1"/>
  <c r="W328" i="1"/>
  <c r="U328" i="1"/>
  <c r="V328" i="1"/>
  <c r="H130" i="1"/>
  <c r="X324" i="1"/>
  <c r="X328" i="1" s="1"/>
  <c r="H256" i="1"/>
  <c r="H203" i="1"/>
  <c r="H124" i="1"/>
  <c r="H206" i="1"/>
  <c r="K273" i="1"/>
  <c r="K119" i="1"/>
  <c r="H154" i="1"/>
  <c r="H32" i="1"/>
  <c r="H48" i="1"/>
  <c r="F252" i="1"/>
  <c r="K111" i="1"/>
  <c r="S19" i="1"/>
  <c r="F309" i="1"/>
  <c r="G252" i="1"/>
  <c r="K252" i="1"/>
  <c r="G122" i="1"/>
  <c r="H122" i="1" s="1"/>
  <c r="G309" i="1"/>
  <c r="S309" i="1"/>
  <c r="S132" i="1"/>
  <c r="G195" i="1"/>
  <c r="K195" i="1"/>
  <c r="F119" i="1"/>
  <c r="G205" i="1"/>
  <c r="K13" i="1"/>
  <c r="H290" i="1"/>
  <c r="H120" i="1"/>
  <c r="H14" i="1"/>
  <c r="H196" i="1"/>
  <c r="H163" i="1"/>
  <c r="G132" i="1"/>
  <c r="H8" i="1"/>
  <c r="H11" i="1"/>
  <c r="H180" i="1"/>
  <c r="H253" i="1"/>
  <c r="H258" i="1"/>
  <c r="H17" i="1"/>
  <c r="H126" i="1"/>
  <c r="H274" i="1"/>
  <c r="H133" i="1"/>
  <c r="H112" i="1"/>
  <c r="H16" i="1"/>
  <c r="H310" i="1"/>
  <c r="H20" i="1"/>
  <c r="H116" i="1"/>
  <c r="F195" i="1"/>
  <c r="G111" i="1"/>
  <c r="G13" i="1"/>
  <c r="H13" i="1" s="1"/>
  <c r="F205" i="1"/>
  <c r="F273" i="1"/>
  <c r="G47" i="1"/>
  <c r="H47" i="1" s="1"/>
  <c r="G119" i="1"/>
  <c r="G19" i="1"/>
  <c r="F19" i="1"/>
  <c r="I332" i="1" l="1"/>
  <c r="H132" i="1"/>
  <c r="H293" i="1"/>
  <c r="K205" i="1"/>
  <c r="H111" i="1"/>
  <c r="F324" i="1"/>
  <c r="F108" i="1"/>
  <c r="H108" i="1" s="1"/>
  <c r="K108" i="1"/>
  <c r="H195" i="1"/>
  <c r="H309" i="1"/>
  <c r="K324" i="1"/>
  <c r="H205" i="1"/>
  <c r="H19" i="1"/>
  <c r="H119" i="1"/>
  <c r="F328" i="1" l="1"/>
  <c r="F332" i="1" s="1"/>
  <c r="K328" i="1"/>
  <c r="G273" i="1"/>
  <c r="H273" i="1" s="1"/>
  <c r="R328" i="1"/>
  <c r="S328" i="1" l="1"/>
  <c r="J332" i="1"/>
  <c r="S324" i="1"/>
  <c r="G324" i="1"/>
  <c r="H324" i="1" l="1"/>
  <c r="H322" i="1" s="1"/>
  <c r="G328" i="1"/>
  <c r="H328" i="1" l="1"/>
  <c r="G332" i="1"/>
</calcChain>
</file>

<file path=xl/sharedStrings.xml><?xml version="1.0" encoding="utf-8"?>
<sst xmlns="http://schemas.openxmlformats.org/spreadsheetml/2006/main" count="579" uniqueCount="219">
  <si>
    <t>Dział</t>
  </si>
  <si>
    <t>Rozdział</t>
  </si>
  <si>
    <t>§</t>
  </si>
  <si>
    <t>Wyszczególnienie</t>
  </si>
  <si>
    <t xml:space="preserve">Dochody </t>
  </si>
  <si>
    <t>Rolnictwo i łowiectwo</t>
  </si>
  <si>
    <t xml:space="preserve"> Pozostała działalność</t>
  </si>
  <si>
    <t>0970</t>
  </si>
  <si>
    <t>Wpływy z różnych dochodów</t>
  </si>
  <si>
    <t>Leśnictwo</t>
  </si>
  <si>
    <t>02095</t>
  </si>
  <si>
    <t>Rybołówstwo i rybactwo</t>
  </si>
  <si>
    <t>0690</t>
  </si>
  <si>
    <t>Wpływy z różnych opłat</t>
  </si>
  <si>
    <t>Transport i łączność</t>
  </si>
  <si>
    <t>Drogi publiczne powiatowe</t>
  </si>
  <si>
    <t>0960</t>
  </si>
  <si>
    <t>2710</t>
  </si>
  <si>
    <t>6207</t>
  </si>
  <si>
    <t>6300</t>
  </si>
  <si>
    <t>0420</t>
  </si>
  <si>
    <t>Wpływy z opłaty komunikacyjnej</t>
  </si>
  <si>
    <t>0470</t>
  </si>
  <si>
    <t>Wpływy z opłat za zarząd, użytkowanie i użytkowanie wieczyste nieruchomości</t>
  </si>
  <si>
    <t>Gospodarka mieszkaniowa</t>
  </si>
  <si>
    <t>2360</t>
  </si>
  <si>
    <t>Dochody j.s.t. zwiazane z realizacją zadań z zakresu administracji</t>
  </si>
  <si>
    <t>2110</t>
  </si>
  <si>
    <t>Działalność usługowa</t>
  </si>
  <si>
    <t>0920</t>
  </si>
  <si>
    <t>Organizacja targów i wystaw</t>
  </si>
  <si>
    <t>Administracja publiczna</t>
  </si>
  <si>
    <t>0750</t>
  </si>
  <si>
    <t>Dotacje celowe otrzymane z samorządu województwa na inwestycje</t>
  </si>
  <si>
    <t>Kwalifikacja wojskowa</t>
  </si>
  <si>
    <t>2120</t>
  </si>
  <si>
    <t>Bezpieczeństwo publiczne i ochrona p.</t>
  </si>
  <si>
    <t>6410</t>
  </si>
  <si>
    <t>Wpływy z innych opłat stanowiących dochody j.s.t.</t>
  </si>
  <si>
    <t>0490</t>
  </si>
  <si>
    <t>Wpływy z innych lokalnych opłat pobieranych przez j.s.t</t>
  </si>
  <si>
    <t>0010</t>
  </si>
  <si>
    <t>Podatek dochodowy od osób fizycznych</t>
  </si>
  <si>
    <t>0020</t>
  </si>
  <si>
    <t>Podatek dochodowy od osób prawnych</t>
  </si>
  <si>
    <t>Różne rozliczenia</t>
  </si>
  <si>
    <t>2920</t>
  </si>
  <si>
    <t>Subwencje ogólne z budżetu państwa</t>
  </si>
  <si>
    <t xml:space="preserve"> Część równoważąca subwencji ogólnej dla powiatów</t>
  </si>
  <si>
    <t>Różne rozliczenia finansowe</t>
  </si>
  <si>
    <t>Oświata i wychowanie</t>
  </si>
  <si>
    <t xml:space="preserve"> Szkoły podstawowe specjalne</t>
  </si>
  <si>
    <t>0830</t>
  </si>
  <si>
    <t>Wpływy z usług</t>
  </si>
  <si>
    <t>2130</t>
  </si>
  <si>
    <t>2007</t>
  </si>
  <si>
    <t>Licea ogólnokształcące</t>
  </si>
  <si>
    <t>0840</t>
  </si>
  <si>
    <t>Wpływy ze sprzedaży wyrobów</t>
  </si>
  <si>
    <t>2910</t>
  </si>
  <si>
    <t>Szkoły zawodowe</t>
  </si>
  <si>
    <t>0870</t>
  </si>
  <si>
    <t>Wpływy ze sprzedaży składników majątkowych</t>
  </si>
  <si>
    <t>Stołówki szkolne</t>
  </si>
  <si>
    <t>Pozostała działalność</t>
  </si>
  <si>
    <t>Ochrona zdrowia</t>
  </si>
  <si>
    <t>Pomoc społeczna</t>
  </si>
  <si>
    <t>Placówki opiekuńczo wychowawcze</t>
  </si>
  <si>
    <t xml:space="preserve"> Domy pomocy społecznej</t>
  </si>
  <si>
    <t>Ośrodki wsparcia</t>
  </si>
  <si>
    <t>Rodziny zastępcze</t>
  </si>
  <si>
    <t>Powiatowe centra pomocy rodzinie</t>
  </si>
  <si>
    <t xml:space="preserve"> Zespoły ds. orzekania o niepełnosprawności</t>
  </si>
  <si>
    <t>Fundusz Pracy</t>
  </si>
  <si>
    <t>2690</t>
  </si>
  <si>
    <t>Wpływy z pozostałych dochodów</t>
  </si>
  <si>
    <t xml:space="preserve"> Powiatowe urzędy pracy</t>
  </si>
  <si>
    <t>Edukacyjna opieka wychowawcza</t>
  </si>
  <si>
    <t xml:space="preserve">Poradnie psychologiczno - pedagogiczne </t>
  </si>
  <si>
    <t xml:space="preserve"> Placówki wychowania pozaszkolnego</t>
  </si>
  <si>
    <t xml:space="preserve"> Internaty i bursy szkolne</t>
  </si>
  <si>
    <t xml:space="preserve"> Szkolne schroniska młodzieżowe</t>
  </si>
  <si>
    <t>Gospodarka komunalna i ochrona środowiska</t>
  </si>
  <si>
    <t>Wpływy i wydatki zwąza. z gromadz. środków z opłat i kar za korzyst. ze środ.</t>
  </si>
  <si>
    <t>RAZEM  DOCHODY</t>
  </si>
  <si>
    <t>Dochody wykonane</t>
  </si>
  <si>
    <t>Inne formy kształcenia osobno niewymienione</t>
  </si>
  <si>
    <t>Relacja %</t>
  </si>
  <si>
    <t>bieżące</t>
  </si>
  <si>
    <t>w tym:</t>
  </si>
  <si>
    <t>Dotacje i środki na finans.wyd. na realiz. zad. z udz. śr. art. 5 ust. 1 pkt. 2 i 3</t>
  </si>
  <si>
    <t>Doch.zw.ze szczególnymi zasadami wykonania budżetu jednostki wynikające z odrębnych ustaw</t>
  </si>
  <si>
    <t>Doch.związane z realiz.zadań z zakresu adm.rządowej i innych zleconych j.s.t. odrębnymi ustawami</t>
  </si>
  <si>
    <t>Dochody związane z realiz. zadań w drodze umów lub porozumień między j.s.t.</t>
  </si>
  <si>
    <t>Dochody</t>
  </si>
  <si>
    <t>majątkowe</t>
  </si>
  <si>
    <t>Doch.związane z realiz.zadań wykonyw.na mocy porozumień z organami adm.rządowej</t>
  </si>
  <si>
    <t>Doch.związane z realiz. zadań wykonyw.na podst.porozumień z organami adm.rządowej</t>
  </si>
  <si>
    <t>PRZYCHODY</t>
  </si>
  <si>
    <t>RAZEM DOCHODY I PRZYCHODY</t>
  </si>
  <si>
    <t>Przychody z zaciągnętych pożyczek i kredytów</t>
  </si>
  <si>
    <t>Plan po zmianach</t>
  </si>
  <si>
    <t>6260</t>
  </si>
  <si>
    <t>0680</t>
  </si>
  <si>
    <t>2001</t>
  </si>
  <si>
    <t>0910</t>
  </si>
  <si>
    <t>Dotacje celowe w ramach programów finansowanych (…)</t>
  </si>
  <si>
    <t>Dotacje otrzymane z państwowych funduszy celowych na finansowanie (…)</t>
  </si>
  <si>
    <t>Szpitale ogólne</t>
  </si>
  <si>
    <t>Odsetki od nieterminowych wpłat (…)</t>
  </si>
  <si>
    <t>Wolne środki, o których mowa w art. 217 ust. 2 pkt 6 ustawy</t>
  </si>
  <si>
    <t>Dotacja celowa otrzymana z tytułu pomocy finansowej (…)</t>
  </si>
  <si>
    <t>Dotacja celowa otrzymana (…)</t>
  </si>
  <si>
    <t>010</t>
  </si>
  <si>
    <t>6430</t>
  </si>
  <si>
    <t>2760</t>
  </si>
  <si>
    <t xml:space="preserve">Środki na uzupełnienie dochcodów powiatów w paragrafie tym ujmuje się środki, o których mowa w art..36 ust. 4 ptk.1 ustawy z dnia 13 listopada 2003 r. o dochodach jednostek samorządu terytorialnego </t>
  </si>
  <si>
    <t xml:space="preserve">Uzupełnienie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</si>
  <si>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</si>
  <si>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>Wpływy ze zwrotów dotacji oraz płatności(…)</t>
  </si>
  <si>
    <t>0770</t>
  </si>
  <si>
    <t>Wpływy z tytułu odpłatnego nabycia prawa własności (…)</t>
  </si>
  <si>
    <t>6630</t>
  </si>
  <si>
    <t>2329</t>
  </si>
  <si>
    <t>2719</t>
  </si>
  <si>
    <t>Kultura fizyczna</t>
  </si>
  <si>
    <t>01095</t>
  </si>
  <si>
    <t>020</t>
  </si>
  <si>
    <t>050</t>
  </si>
  <si>
    <t>05095</t>
  </si>
  <si>
    <t xml:space="preserve">Składki na ubezpiecz. zdrow. oraz świadczenia dla </t>
  </si>
  <si>
    <t>Nadzór budowlany</t>
  </si>
  <si>
    <t>Gospodarka gruntami i nieruchomościami</t>
  </si>
  <si>
    <t>Dochody j.s.t. z realizacji zadań administracji rządowej</t>
  </si>
  <si>
    <t>Dotacje celowe otrzymane z budżetu państwa na realizację (…)</t>
  </si>
  <si>
    <t>Dotacje celowe otrzymane z budżetu państwa (…)</t>
  </si>
  <si>
    <t>Starostwa powiatowe</t>
  </si>
  <si>
    <t>Urzędy wojewódzkie</t>
  </si>
  <si>
    <t>Komendy powiatowe Państwowej Straży Pożarnej</t>
  </si>
  <si>
    <t>Dochody j.s.t. związane z realizacją zadań z zakresu administracji</t>
  </si>
  <si>
    <t>Dotacje otrzymane z państwowych funduszy celowych (…)</t>
  </si>
  <si>
    <t>Udziały powiatów w podatkach stanowiacych doch. Budż. Państwa</t>
  </si>
  <si>
    <t>Dochody od osób prawnych (…)</t>
  </si>
  <si>
    <t>Część oświatowa subwencji ogólnej dla j.s.t.</t>
  </si>
  <si>
    <t>Część wyrównawcza subwencji ogólnej dla powiatów</t>
  </si>
  <si>
    <t>Przedszkola specjalne</t>
  </si>
  <si>
    <t>Dotacje celowe otrzymane z budżetu (…)</t>
  </si>
  <si>
    <t>Dotacje celowe otrzymane z powiatu (…)</t>
  </si>
  <si>
    <t xml:space="preserve">Pozostałe odsetki </t>
  </si>
  <si>
    <t>Środki na Fundusz Pracy otrzymane przez powiat</t>
  </si>
  <si>
    <t>Państwowy Fundusz Rehabilitacji Osób Niepełnosprawnych</t>
  </si>
  <si>
    <t>Pozostałe zadania w zakresie polityki społecznej</t>
  </si>
  <si>
    <t>Wpływy od rodziców z tytułu opłaty za pobyt dziecka w pieczy zastępczej</t>
  </si>
  <si>
    <t>Gimnazja</t>
  </si>
  <si>
    <t>Gimnazja specjalne</t>
  </si>
  <si>
    <t>Zadania w zakresie przeciwdziałania przemocy w rodzinie</t>
  </si>
  <si>
    <t>2057</t>
  </si>
  <si>
    <t>0650</t>
  </si>
  <si>
    <t>2051</t>
  </si>
  <si>
    <t>2059</t>
  </si>
  <si>
    <t>6257</t>
  </si>
  <si>
    <t>6259</t>
  </si>
  <si>
    <t>2160</t>
  </si>
  <si>
    <t>Wpływy z pozostałych odsetek</t>
  </si>
  <si>
    <t>Wpływy z opłat za wydanie prawa jazdy</t>
  </si>
  <si>
    <t>Zarządzanie kryzysowe</t>
  </si>
  <si>
    <t>Wymiar sprawiedliwości</t>
  </si>
  <si>
    <t>Nieodpłatna pomoc prawna</t>
  </si>
  <si>
    <t>Wpływy z otrzymanych spadków, zapisów i darowizn w postaci pieniężnej</t>
  </si>
  <si>
    <t>Realizacja zadań wymagających stosowania specjalnej (…)</t>
  </si>
  <si>
    <t>Kwalifikacyjne kursy zawodowe</t>
  </si>
  <si>
    <t>Wpływy z odsetek od nieterminowych wpłat (…)</t>
  </si>
  <si>
    <t>Wpływy z najmu i dzierżawy składników majątkowych (…)</t>
  </si>
  <si>
    <t>Ośrodki dokumentacji geodezyjnej (…)</t>
  </si>
  <si>
    <t>01005</t>
  </si>
  <si>
    <t>Prace geodezyjno- urządzeniowe na potrzeby rolnictwa</t>
  </si>
  <si>
    <t>6309</t>
  </si>
  <si>
    <t>6629</t>
  </si>
  <si>
    <t>Turystyka</t>
  </si>
  <si>
    <t>Zadania w zakresie upowszechniania turystyki</t>
  </si>
  <si>
    <t>0640</t>
  </si>
  <si>
    <t>Wpływy z tytułu kosztów egzekucyjnych, opłaty komorniczej i kosztów upomnień</t>
  </si>
  <si>
    <t>2950</t>
  </si>
  <si>
    <t>Wpływy ze zwrotów niewykorzystanych dotacji oraz płatności</t>
  </si>
  <si>
    <t>2330</t>
  </si>
  <si>
    <t>Dotacje celowe otrzymane od samorządu województwa na zadania bieżące realizowane na podstawie porozumień (umów) między jednostkami samorządu terytorialnego</t>
  </si>
  <si>
    <t>Otrzymane spadki, zapisy i darowizny w postaci pieniężnej</t>
  </si>
  <si>
    <t>0610</t>
  </si>
  <si>
    <t>Wpływy z opłat egzaminacyjnych (…)</t>
  </si>
  <si>
    <t>Rodzina</t>
  </si>
  <si>
    <t>Wpływy z rożnych opłat</t>
  </si>
  <si>
    <t>Działalność placówek opiekuńczo- wychowawczych</t>
  </si>
  <si>
    <t>Dochody jednostek samorządu terytorialnego (…)</t>
  </si>
  <si>
    <t>6269</t>
  </si>
  <si>
    <t>Pozaostałe wydatki obronne</t>
  </si>
  <si>
    <t>Ratownictwo medyczne</t>
  </si>
  <si>
    <t>Dot. cel. z budżetu państwa na inwestycje</t>
  </si>
  <si>
    <t>2449</t>
  </si>
  <si>
    <t>Dotacje otrzymane z państwowych funduszy celowych na finansowanie lub dofinansowanie kosztów realizacji i zakupów inwestycyjnych jednostek sektora finansów publicznych</t>
  </si>
  <si>
    <t>6680</t>
  </si>
  <si>
    <t>Wpłata środków finansowych z niewykorzystanych w terminie ydatków, które nie wygasają z upływem roku budżetowego</t>
  </si>
  <si>
    <t>Szkoły policealne</t>
  </si>
  <si>
    <t>0620</t>
  </si>
  <si>
    <t>Wpływy z opłat za zezwolenia, akredytacje oraz opłaty ewidencyjne</t>
  </si>
  <si>
    <t>REALIZACJA DOCHODÓW I PRZYCHODÓW BUDŻETU POWIATU ZA 2018 ROK</t>
  </si>
  <si>
    <t>2440</t>
  </si>
  <si>
    <t>Dotacje celowe otrzymane z budżetu państwa na realizację bieżących zadań własnych powiatu</t>
  </si>
  <si>
    <t>0940</t>
  </si>
  <si>
    <t xml:space="preserve">Wspieranie rodziny </t>
  </si>
  <si>
    <t>Urzędy naczelnych organów władzy (…)</t>
  </si>
  <si>
    <t>Wybory do rad gim, rad powiatów (…)</t>
  </si>
  <si>
    <t>Kultura i ochrona dziedzictwa narodowego</t>
  </si>
  <si>
    <t>Dotacje otrzymane z państwowych funduszy celowych na realizację zadań bieżących jednostek sektora finansów publicznych</t>
  </si>
  <si>
    <t>Obrona cywilna</t>
  </si>
  <si>
    <t>Wpływy z rozliczeń/zwrotów z lat ubiegłych</t>
  </si>
  <si>
    <t>Usuwanie skutków klęsk żywiołowych</t>
  </si>
  <si>
    <t>Zapewnienie uczniom prawa do bezpłanego dostępu do podręczników</t>
  </si>
  <si>
    <t>Obrona narodowa</t>
  </si>
  <si>
    <t>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</si>
</sst>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,"/>
    <numFmt numFmtId="165" formatCode="#,##0.00_ ;[Red]\-#,##0.00,"/>
    <numFmt numFmtId="166" formatCode="#,##0&quot; F&quot;_);[Red]\(#,##0&quot; F)&quot;"/>
    <numFmt numFmtId="167" formatCode="#,##0.00&quot; F&quot;_);[Red]\(#,##0.00&quot; F)&quot;"/>
    <numFmt numFmtId="168" formatCode="0.0%"/>
  </numFmts>
  <fonts count="40"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 CE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39997558519241921"/>
        <bgColor indexed="4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7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4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23" borderId="9" applyNumberFormat="0" applyAlignment="0" applyProtection="0"/>
    <xf numFmtId="0" fontId="19" fillId="3" borderId="0" applyNumberFormat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07">
    <xf numFmtId="0" fontId="0" fillId="0" borderId="0" xfId="0"/>
    <xf numFmtId="0" fontId="20" fillId="0" borderId="0" xfId="0" applyFont="1"/>
    <xf numFmtId="0" fontId="24" fillId="0" borderId="0" xfId="0" applyFont="1"/>
    <xf numFmtId="4" fontId="0" fillId="0" borderId="0" xfId="0" applyNumberFormat="1"/>
    <xf numFmtId="0" fontId="0" fillId="0" borderId="12" xfId="0" applyBorder="1"/>
    <xf numFmtId="0" fontId="20" fillId="25" borderId="0" xfId="0" applyFont="1" applyFill="1"/>
    <xf numFmtId="0" fontId="34" fillId="26" borderId="0" xfId="0" applyFont="1" applyFill="1"/>
    <xf numFmtId="4" fontId="26" fillId="24" borderId="12" xfId="0" applyNumberFormat="1" applyFont="1" applyFill="1" applyBorder="1"/>
    <xf numFmtId="0" fontId="33" fillId="0" borderId="16" xfId="0" applyFont="1" applyBorder="1" applyAlignment="1">
      <alignment horizontal="center" vertical="center" wrapText="1"/>
    </xf>
    <xf numFmtId="0" fontId="20" fillId="27" borderId="0" xfId="0" applyFont="1" applyFill="1"/>
    <xf numFmtId="10" fontId="0" fillId="0" borderId="0" xfId="0" applyNumberFormat="1"/>
    <xf numFmtId="10" fontId="0" fillId="0" borderId="12" xfId="0" applyNumberFormat="1" applyBorder="1"/>
    <xf numFmtId="10" fontId="33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30" fillId="0" borderId="17" xfId="0" applyNumberFormat="1" applyFont="1" applyBorder="1" applyAlignment="1">
      <alignment vertical="top" wrapText="1"/>
    </xf>
    <xf numFmtId="4" fontId="0" fillId="0" borderId="0" xfId="0" applyNumberFormat="1" applyBorder="1"/>
    <xf numFmtId="4" fontId="31" fillId="0" borderId="17" xfId="0" applyNumberFormat="1" applyFont="1" applyBorder="1" applyAlignment="1">
      <alignment horizontal="left" vertical="top" wrapText="1"/>
    </xf>
    <xf numFmtId="4" fontId="31" fillId="0" borderId="14" xfId="0" applyNumberFormat="1" applyFont="1" applyBorder="1" applyAlignment="1">
      <alignment vertical="top" wrapText="1"/>
    </xf>
    <xf numFmtId="4" fontId="0" fillId="0" borderId="11" xfId="0" applyNumberFormat="1" applyBorder="1"/>
    <xf numFmtId="4" fontId="0" fillId="0" borderId="13" xfId="0" applyNumberFormat="1" applyBorder="1"/>
    <xf numFmtId="4" fontId="32" fillId="0" borderId="18" xfId="0" applyNumberFormat="1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1" fillId="0" borderId="14" xfId="0" applyNumberFormat="1" applyFont="1" applyBorder="1" applyAlignment="1">
      <alignment horizontal="left" vertical="top" wrapText="1"/>
    </xf>
    <xf numFmtId="0" fontId="0" fillId="26" borderId="0" xfId="0" applyFill="1"/>
    <xf numFmtId="3" fontId="23" fillId="0" borderId="21" xfId="51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0" xfId="0" applyNumberFormat="1" applyBorder="1"/>
    <xf numFmtId="3" fontId="0" fillId="0" borderId="15" xfId="0" applyNumberFormat="1" applyBorder="1"/>
    <xf numFmtId="3" fontId="23" fillId="0" borderId="21" xfId="51" applyNumberFormat="1" applyFont="1" applyFill="1" applyBorder="1" applyAlignment="1">
      <alignment horizontal="center" vertical="center"/>
    </xf>
    <xf numFmtId="4" fontId="33" fillId="0" borderId="16" xfId="0" applyNumberFormat="1" applyFont="1" applyBorder="1" applyAlignment="1">
      <alignment wrapText="1"/>
    </xf>
    <xf numFmtId="3" fontId="23" fillId="0" borderId="21" xfId="51" applyNumberFormat="1" applyFont="1" applyBorder="1" applyAlignment="1">
      <alignment horizontal="center" vertical="center" wrapText="1"/>
    </xf>
    <xf numFmtId="3" fontId="23" fillId="0" borderId="12" xfId="51" applyNumberFormat="1" applyFont="1" applyFill="1" applyBorder="1" applyAlignment="1">
      <alignment horizontal="center" vertical="center"/>
    </xf>
    <xf numFmtId="0" fontId="29" fillId="31" borderId="24" xfId="43" quotePrefix="1" applyFont="1" applyFill="1" applyBorder="1" applyAlignment="1">
      <alignment horizontal="right"/>
    </xf>
    <xf numFmtId="0" fontId="35" fillId="33" borderId="25" xfId="43" applyFont="1" applyFill="1" applyBorder="1" applyAlignment="1">
      <alignment horizontal="right"/>
    </xf>
    <xf numFmtId="0" fontId="22" fillId="27" borderId="25" xfId="43" applyFont="1" applyFill="1" applyBorder="1" applyAlignment="1">
      <alignment horizontal="right"/>
    </xf>
    <xf numFmtId="0" fontId="29" fillId="31" borderId="25" xfId="43" quotePrefix="1" applyFont="1" applyFill="1" applyBorder="1" applyAlignment="1">
      <alignment horizontal="right"/>
    </xf>
    <xf numFmtId="0" fontId="29" fillId="31" borderId="25" xfId="43" applyFont="1" applyFill="1" applyBorder="1" applyAlignment="1">
      <alignment horizontal="right"/>
    </xf>
    <xf numFmtId="0" fontId="35" fillId="34" borderId="25" xfId="43" applyFont="1" applyFill="1" applyBorder="1" applyAlignment="1">
      <alignment horizontal="right"/>
    </xf>
    <xf numFmtId="0" fontId="29" fillId="32" borderId="25" xfId="43" applyFont="1" applyFill="1" applyBorder="1" applyAlignment="1">
      <alignment horizontal="right"/>
    </xf>
    <xf numFmtId="0" fontId="25" fillId="33" borderId="25" xfId="43" applyFont="1" applyFill="1" applyBorder="1" applyAlignment="1">
      <alignment horizontal="right"/>
    </xf>
    <xf numFmtId="0" fontId="28" fillId="27" borderId="25" xfId="43" applyFont="1" applyFill="1" applyBorder="1" applyAlignment="1">
      <alignment horizontal="right"/>
    </xf>
    <xf numFmtId="0" fontId="22" fillId="27" borderId="25" xfId="43" quotePrefix="1" applyFont="1" applyFill="1" applyBorder="1" applyAlignment="1">
      <alignment horizontal="right"/>
    </xf>
    <xf numFmtId="0" fontId="35" fillId="30" borderId="25" xfId="43" applyFont="1" applyFill="1" applyBorder="1" applyAlignment="1">
      <alignment horizontal="right"/>
    </xf>
    <xf numFmtId="0" fontId="28" fillId="29" borderId="25" xfId="43" applyFont="1" applyFill="1" applyBorder="1" applyAlignment="1">
      <alignment horizontal="right"/>
    </xf>
    <xf numFmtId="0" fontId="22" fillId="28" borderId="25" xfId="43" applyFont="1" applyFill="1" applyBorder="1" applyAlignment="1">
      <alignment horizontal="right"/>
    </xf>
    <xf numFmtId="0" fontId="25" fillId="34" borderId="25" xfId="43" applyFont="1" applyFill="1" applyBorder="1" applyAlignment="1">
      <alignment horizontal="right"/>
    </xf>
    <xf numFmtId="0" fontId="26" fillId="27" borderId="25" xfId="0" applyFont="1" applyFill="1" applyBorder="1"/>
    <xf numFmtId="0" fontId="33" fillId="32" borderId="26" xfId="0" applyFont="1" applyFill="1" applyBorder="1"/>
    <xf numFmtId="4" fontId="29" fillId="31" borderId="27" xfId="43" applyNumberFormat="1" applyFont="1" applyFill="1" applyBorder="1" applyAlignment="1">
      <alignment horizontal="right"/>
    </xf>
    <xf numFmtId="4" fontId="35" fillId="33" borderId="28" xfId="43" applyNumberFormat="1" applyFont="1" applyFill="1" applyBorder="1" applyAlignment="1">
      <alignment horizontal="right"/>
    </xf>
    <xf numFmtId="4" fontId="26" fillId="27" borderId="28" xfId="0" applyNumberFormat="1" applyFont="1" applyFill="1" applyBorder="1"/>
    <xf numFmtId="4" fontId="29" fillId="31" borderId="28" xfId="43" applyNumberFormat="1" applyFont="1" applyFill="1" applyBorder="1" applyAlignment="1">
      <alignment horizontal="right"/>
    </xf>
    <xf numFmtId="4" fontId="29" fillId="31" borderId="28" xfId="43" applyNumberFormat="1" applyFont="1" applyFill="1" applyBorder="1"/>
    <xf numFmtId="4" fontId="35" fillId="33" borderId="28" xfId="43" applyNumberFormat="1" applyFont="1" applyFill="1" applyBorder="1"/>
    <xf numFmtId="4" fontId="35" fillId="34" borderId="28" xfId="43" applyNumberFormat="1" applyFont="1" applyFill="1" applyBorder="1" applyAlignment="1">
      <alignment horizontal="right"/>
    </xf>
    <xf numFmtId="4" fontId="28" fillId="27" borderId="28" xfId="43" applyNumberFormat="1" applyFont="1" applyFill="1" applyBorder="1" applyAlignment="1">
      <alignment horizontal="right"/>
    </xf>
    <xf numFmtId="4" fontId="35" fillId="30" borderId="28" xfId="43" applyNumberFormat="1" applyFont="1" applyFill="1" applyBorder="1" applyAlignment="1">
      <alignment horizontal="right"/>
    </xf>
    <xf numFmtId="4" fontId="25" fillId="33" borderId="28" xfId="43" applyNumberFormat="1" applyFont="1" applyFill="1" applyBorder="1" applyAlignment="1">
      <alignment horizontal="right"/>
    </xf>
    <xf numFmtId="4" fontId="35" fillId="30" borderId="28" xfId="43" applyNumberFormat="1" applyFont="1" applyFill="1" applyBorder="1"/>
    <xf numFmtId="4" fontId="28" fillId="29" borderId="28" xfId="43" applyNumberFormat="1" applyFont="1" applyFill="1" applyBorder="1"/>
    <xf numFmtId="4" fontId="35" fillId="33" borderId="28" xfId="43" applyNumberFormat="1" applyFont="1" applyFill="1" applyBorder="1" applyAlignment="1"/>
    <xf numFmtId="4" fontId="37" fillId="34" borderId="28" xfId="0" applyNumberFormat="1" applyFont="1" applyFill="1" applyBorder="1"/>
    <xf numFmtId="4" fontId="29" fillId="32" borderId="28" xfId="43" applyNumberFormat="1" applyFont="1" applyFill="1" applyBorder="1"/>
    <xf numFmtId="4" fontId="28" fillId="27" borderId="28" xfId="43" applyNumberFormat="1" applyFont="1" applyFill="1" applyBorder="1"/>
    <xf numFmtId="4" fontId="33" fillId="32" borderId="29" xfId="0" applyNumberFormat="1" applyFont="1" applyFill="1" applyBorder="1"/>
    <xf numFmtId="0" fontId="29" fillId="31" borderId="24" xfId="43" applyFont="1" applyFill="1" applyBorder="1" applyAlignment="1">
      <alignment horizontal="right"/>
    </xf>
    <xf numFmtId="0" fontId="35" fillId="33" borderId="25" xfId="43" quotePrefix="1" applyFont="1" applyFill="1" applyBorder="1" applyAlignment="1">
      <alignment horizontal="right"/>
    </xf>
    <xf numFmtId="49" fontId="35" fillId="33" borderId="25" xfId="43" applyNumberFormat="1" applyFont="1" applyFill="1" applyBorder="1" applyAlignment="1">
      <alignment horizontal="right"/>
    </xf>
    <xf numFmtId="49" fontId="22" fillId="27" borderId="25" xfId="43" applyNumberFormat="1" applyFont="1" applyFill="1" applyBorder="1" applyAlignment="1">
      <alignment horizontal="right"/>
    </xf>
    <xf numFmtId="0" fontId="29" fillId="31" borderId="24" xfId="43" applyFont="1" applyFill="1" applyBorder="1" applyAlignment="1">
      <alignment horizontal="left"/>
    </xf>
    <xf numFmtId="49" fontId="29" fillId="27" borderId="25" xfId="43" applyNumberFormat="1" applyFont="1" applyFill="1" applyBorder="1" applyAlignment="1">
      <alignment horizontal="right"/>
    </xf>
    <xf numFmtId="49" fontId="29" fillId="31" borderId="25" xfId="43" applyNumberFormat="1" applyFont="1" applyFill="1" applyBorder="1" applyAlignment="1">
      <alignment horizontal="right"/>
    </xf>
    <xf numFmtId="49" fontId="29" fillId="27" borderId="25" xfId="43" quotePrefix="1" applyNumberFormat="1" applyFont="1" applyFill="1" applyBorder="1" applyAlignment="1">
      <alignment horizontal="right"/>
    </xf>
    <xf numFmtId="49" fontId="35" fillId="34" borderId="25" xfId="43" applyNumberFormat="1" applyFont="1" applyFill="1" applyBorder="1" applyAlignment="1">
      <alignment horizontal="right"/>
    </xf>
    <xf numFmtId="49" fontId="29" fillId="32" borderId="25" xfId="43" applyNumberFormat="1" applyFont="1" applyFill="1" applyBorder="1" applyAlignment="1">
      <alignment horizontal="right"/>
    </xf>
    <xf numFmtId="49" fontId="35" fillId="30" borderId="25" xfId="43" applyNumberFormat="1" applyFont="1" applyFill="1" applyBorder="1" applyAlignment="1">
      <alignment horizontal="right"/>
    </xf>
    <xf numFmtId="49" fontId="29" fillId="28" borderId="25" xfId="43" applyNumberFormat="1" applyFont="1" applyFill="1" applyBorder="1" applyAlignment="1">
      <alignment horizontal="right"/>
    </xf>
    <xf numFmtId="0" fontId="33" fillId="27" borderId="25" xfId="0" applyFont="1" applyFill="1" applyBorder="1"/>
    <xf numFmtId="0" fontId="35" fillId="33" borderId="25" xfId="43" applyFont="1" applyFill="1" applyBorder="1" applyAlignment="1">
      <alignment horizontal="left"/>
    </xf>
    <xf numFmtId="0" fontId="22" fillId="27" borderId="25" xfId="43" applyFont="1" applyFill="1" applyBorder="1" applyAlignment="1">
      <alignment horizontal="left"/>
    </xf>
    <xf numFmtId="0" fontId="29" fillId="31" borderId="25" xfId="43" applyFont="1" applyFill="1" applyBorder="1" applyAlignment="1">
      <alignment horizontal="left"/>
    </xf>
    <xf numFmtId="0" fontId="29" fillId="31" borderId="25" xfId="43" applyFont="1" applyFill="1" applyBorder="1" applyAlignment="1"/>
    <xf numFmtId="0" fontId="22" fillId="27" borderId="25" xfId="43" applyFont="1" applyFill="1" applyBorder="1" applyAlignment="1"/>
    <xf numFmtId="0" fontId="35" fillId="34" borderId="25" xfId="43" applyFont="1" applyFill="1" applyBorder="1" applyAlignment="1">
      <alignment horizontal="left"/>
    </xf>
    <xf numFmtId="0" fontId="35" fillId="34" borderId="25" xfId="43" applyFont="1" applyFill="1" applyBorder="1" applyAlignment="1"/>
    <xf numFmtId="0" fontId="35" fillId="33" borderId="25" xfId="43" applyFont="1" applyFill="1" applyBorder="1" applyAlignment="1"/>
    <xf numFmtId="0" fontId="25" fillId="33" borderId="25" xfId="43" applyFont="1" applyFill="1" applyBorder="1" applyAlignment="1">
      <alignment horizontal="left"/>
    </xf>
    <xf numFmtId="0" fontId="25" fillId="33" borderId="25" xfId="43" applyFont="1" applyFill="1" applyBorder="1" applyAlignment="1"/>
    <xf numFmtId="0" fontId="28" fillId="27" borderId="25" xfId="43" applyFont="1" applyFill="1" applyBorder="1" applyAlignment="1"/>
    <xf numFmtId="0" fontId="28" fillId="27" borderId="25" xfId="43" applyFont="1" applyFill="1" applyBorder="1" applyAlignment="1">
      <alignment horizontal="left"/>
    </xf>
    <xf numFmtId="0" fontId="35" fillId="30" borderId="25" xfId="43" applyFont="1" applyFill="1" applyBorder="1" applyAlignment="1"/>
    <xf numFmtId="0" fontId="25" fillId="34" borderId="25" xfId="43" applyFont="1" applyFill="1" applyBorder="1" applyAlignment="1"/>
    <xf numFmtId="0" fontId="29" fillId="32" borderId="25" xfId="43" applyFont="1" applyFill="1" applyBorder="1" applyAlignment="1">
      <alignment horizontal="left"/>
    </xf>
    <xf numFmtId="4" fontId="33" fillId="32" borderId="26" xfId="0" applyNumberFormat="1" applyFont="1" applyFill="1" applyBorder="1"/>
    <xf numFmtId="3" fontId="29" fillId="31" borderId="24" xfId="43" applyNumberFormat="1" applyFont="1" applyFill="1" applyBorder="1" applyAlignment="1">
      <alignment horizontal="right"/>
    </xf>
    <xf numFmtId="3" fontId="35" fillId="30" borderId="25" xfId="43" applyNumberFormat="1" applyFont="1" applyFill="1" applyBorder="1" applyAlignment="1">
      <alignment horizontal="right"/>
    </xf>
    <xf numFmtId="3" fontId="28" fillId="29" borderId="25" xfId="43" applyNumberFormat="1" applyFont="1" applyFill="1" applyBorder="1" applyAlignment="1">
      <alignment horizontal="right"/>
    </xf>
    <xf numFmtId="3" fontId="29" fillId="31" borderId="25" xfId="43" applyNumberFormat="1" applyFont="1" applyFill="1" applyBorder="1" applyAlignment="1">
      <alignment horizontal="right"/>
    </xf>
    <xf numFmtId="4" fontId="29" fillId="31" borderId="24" xfId="43" applyNumberFormat="1" applyFont="1" applyFill="1" applyBorder="1" applyAlignment="1">
      <alignment horizontal="right"/>
    </xf>
    <xf numFmtId="4" fontId="35" fillId="30" borderId="25" xfId="43" applyNumberFormat="1" applyFont="1" applyFill="1" applyBorder="1" applyAlignment="1">
      <alignment horizontal="right"/>
    </xf>
    <xf numFmtId="4" fontId="28" fillId="29" borderId="25" xfId="43" applyNumberFormat="1" applyFont="1" applyFill="1" applyBorder="1" applyAlignment="1">
      <alignment horizontal="right"/>
    </xf>
    <xf numFmtId="4" fontId="29" fillId="31" borderId="25" xfId="43" applyNumberFormat="1" applyFont="1" applyFill="1" applyBorder="1" applyAlignment="1">
      <alignment horizontal="right"/>
    </xf>
    <xf numFmtId="4" fontId="29" fillId="31" borderId="26" xfId="43" applyNumberFormat="1" applyFont="1" applyFill="1" applyBorder="1" applyAlignment="1">
      <alignment horizontal="right"/>
    </xf>
    <xf numFmtId="168" fontId="29" fillId="31" borderId="24" xfId="43" applyNumberFormat="1" applyFont="1" applyFill="1" applyBorder="1" applyAlignment="1">
      <alignment horizontal="right"/>
    </xf>
    <xf numFmtId="168" fontId="35" fillId="30" borderId="25" xfId="43" applyNumberFormat="1" applyFont="1" applyFill="1" applyBorder="1" applyAlignment="1">
      <alignment horizontal="right"/>
    </xf>
    <xf numFmtId="168" fontId="28" fillId="29" borderId="25" xfId="43" applyNumberFormat="1" applyFont="1" applyFill="1" applyBorder="1" applyAlignment="1">
      <alignment horizontal="right"/>
    </xf>
    <xf numFmtId="168" fontId="29" fillId="31" borderId="25" xfId="43" applyNumberFormat="1" applyFont="1" applyFill="1" applyBorder="1" applyAlignment="1">
      <alignment horizontal="right"/>
    </xf>
    <xf numFmtId="168" fontId="29" fillId="31" borderId="26" xfId="43" applyNumberFormat="1" applyFont="1" applyFill="1" applyBorder="1" applyAlignment="1">
      <alignment horizontal="right"/>
    </xf>
    <xf numFmtId="3" fontId="35" fillId="33" borderId="25" xfId="43" applyNumberFormat="1" applyFont="1" applyFill="1" applyBorder="1" applyAlignment="1">
      <alignment horizontal="right"/>
    </xf>
    <xf numFmtId="3" fontId="28" fillId="27" borderId="25" xfId="43" applyNumberFormat="1" applyFont="1" applyFill="1" applyBorder="1" applyAlignment="1">
      <alignment horizontal="right"/>
    </xf>
    <xf numFmtId="3" fontId="29" fillId="31" borderId="25" xfId="43" applyNumberFormat="1" applyFont="1" applyFill="1" applyBorder="1"/>
    <xf numFmtId="3" fontId="35" fillId="33" borderId="25" xfId="43" applyNumberFormat="1" applyFont="1" applyFill="1" applyBorder="1"/>
    <xf numFmtId="3" fontId="26" fillId="27" borderId="25" xfId="0" applyNumberFormat="1" applyFont="1" applyFill="1" applyBorder="1"/>
    <xf numFmtId="3" fontId="28" fillId="27" borderId="25" xfId="43" applyNumberFormat="1" applyFont="1" applyFill="1" applyBorder="1"/>
    <xf numFmtId="3" fontId="22" fillId="27" borderId="25" xfId="43" applyNumberFormat="1" applyFont="1" applyFill="1" applyBorder="1"/>
    <xf numFmtId="3" fontId="22" fillId="27" borderId="25" xfId="43" applyNumberFormat="1" applyFont="1" applyFill="1" applyBorder="1" applyAlignment="1">
      <alignment horizontal="right"/>
    </xf>
    <xf numFmtId="3" fontId="35" fillId="34" borderId="25" xfId="43" applyNumberFormat="1" applyFont="1" applyFill="1" applyBorder="1" applyAlignment="1">
      <alignment horizontal="right"/>
    </xf>
    <xf numFmtId="3" fontId="25" fillId="33" borderId="25" xfId="43" applyNumberFormat="1" applyFont="1" applyFill="1" applyBorder="1" applyAlignment="1">
      <alignment horizontal="right"/>
    </xf>
    <xf numFmtId="3" fontId="35" fillId="30" borderId="25" xfId="43" applyNumberFormat="1" applyFont="1" applyFill="1" applyBorder="1"/>
    <xf numFmtId="3" fontId="28" fillId="29" borderId="25" xfId="43" applyNumberFormat="1" applyFont="1" applyFill="1" applyBorder="1"/>
    <xf numFmtId="3" fontId="28" fillId="28" borderId="25" xfId="43" applyNumberFormat="1" applyFont="1" applyFill="1" applyBorder="1"/>
    <xf numFmtId="3" fontId="35" fillId="33" borderId="25" xfId="43" applyNumberFormat="1" applyFont="1" applyFill="1" applyBorder="1" applyAlignment="1"/>
    <xf numFmtId="3" fontId="28" fillId="27" borderId="25" xfId="43" applyNumberFormat="1" applyFont="1" applyFill="1" applyBorder="1" applyAlignment="1"/>
    <xf numFmtId="3" fontId="29" fillId="32" borderId="25" xfId="43" applyNumberFormat="1" applyFont="1" applyFill="1" applyBorder="1"/>
    <xf numFmtId="3" fontId="33" fillId="32" borderId="26" xfId="0" applyNumberFormat="1" applyFont="1" applyFill="1" applyBorder="1"/>
    <xf numFmtId="3" fontId="29" fillId="31" borderId="27" xfId="43" applyNumberFormat="1" applyFont="1" applyFill="1" applyBorder="1" applyAlignment="1">
      <alignment horizontal="right"/>
    </xf>
    <xf numFmtId="3" fontId="35" fillId="33" borderId="28" xfId="43" applyNumberFormat="1" applyFont="1" applyFill="1" applyBorder="1" applyAlignment="1">
      <alignment horizontal="right"/>
    </xf>
    <xf numFmtId="3" fontId="26" fillId="27" borderId="28" xfId="0" applyNumberFormat="1" applyFont="1" applyFill="1" applyBorder="1"/>
    <xf numFmtId="3" fontId="29" fillId="31" borderId="28" xfId="43" applyNumberFormat="1" applyFont="1" applyFill="1" applyBorder="1" applyAlignment="1">
      <alignment horizontal="right"/>
    </xf>
    <xf numFmtId="3" fontId="29" fillId="31" borderId="28" xfId="43" applyNumberFormat="1" applyFont="1" applyFill="1" applyBorder="1"/>
    <xf numFmtId="3" fontId="35" fillId="33" borderId="28" xfId="43" applyNumberFormat="1" applyFont="1" applyFill="1" applyBorder="1"/>
    <xf numFmtId="3" fontId="22" fillId="27" borderId="28" xfId="43" applyNumberFormat="1" applyFont="1" applyFill="1" applyBorder="1"/>
    <xf numFmtId="3" fontId="22" fillId="27" borderId="28" xfId="43" applyNumberFormat="1" applyFont="1" applyFill="1" applyBorder="1" applyAlignment="1">
      <alignment horizontal="right"/>
    </xf>
    <xf numFmtId="3" fontId="35" fillId="34" borderId="28" xfId="43" applyNumberFormat="1" applyFont="1" applyFill="1" applyBorder="1" applyAlignment="1">
      <alignment horizontal="right"/>
    </xf>
    <xf numFmtId="3" fontId="28" fillId="27" borderId="28" xfId="43" applyNumberFormat="1" applyFont="1" applyFill="1" applyBorder="1" applyAlignment="1">
      <alignment horizontal="right"/>
    </xf>
    <xf numFmtId="3" fontId="35" fillId="30" borderId="28" xfId="43" applyNumberFormat="1" applyFont="1" applyFill="1" applyBorder="1" applyAlignment="1">
      <alignment horizontal="right"/>
    </xf>
    <xf numFmtId="3" fontId="25" fillId="33" borderId="28" xfId="43" applyNumberFormat="1" applyFont="1" applyFill="1" applyBorder="1" applyAlignment="1">
      <alignment horizontal="right"/>
    </xf>
    <xf numFmtId="3" fontId="35" fillId="30" borderId="28" xfId="43" applyNumberFormat="1" applyFont="1" applyFill="1" applyBorder="1"/>
    <xf numFmtId="3" fontId="28" fillId="29" borderId="28" xfId="43" applyNumberFormat="1" applyFont="1" applyFill="1" applyBorder="1"/>
    <xf numFmtId="3" fontId="35" fillId="33" borderId="28" xfId="43" applyNumberFormat="1" applyFont="1" applyFill="1" applyBorder="1" applyAlignment="1"/>
    <xf numFmtId="3" fontId="37" fillId="34" borderId="28" xfId="0" applyNumberFormat="1" applyFont="1" applyFill="1" applyBorder="1"/>
    <xf numFmtId="3" fontId="29" fillId="32" borderId="28" xfId="43" applyNumberFormat="1" applyFont="1" applyFill="1" applyBorder="1"/>
    <xf numFmtId="4" fontId="35" fillId="33" borderId="25" xfId="43" applyNumberFormat="1" applyFont="1" applyFill="1" applyBorder="1" applyAlignment="1">
      <alignment horizontal="right"/>
    </xf>
    <xf numFmtId="4" fontId="28" fillId="27" borderId="25" xfId="43" applyNumberFormat="1" applyFont="1" applyFill="1" applyBorder="1"/>
    <xf numFmtId="4" fontId="29" fillId="31" borderId="25" xfId="43" applyNumberFormat="1" applyFont="1" applyFill="1" applyBorder="1"/>
    <xf numFmtId="4" fontId="35" fillId="33" borderId="25" xfId="43" applyNumberFormat="1" applyFont="1" applyFill="1" applyBorder="1"/>
    <xf numFmtId="4" fontId="26" fillId="27" borderId="25" xfId="0" applyNumberFormat="1" applyFont="1" applyFill="1" applyBorder="1"/>
    <xf numFmtId="4" fontId="22" fillId="27" borderId="25" xfId="43" applyNumberFormat="1" applyFont="1" applyFill="1" applyBorder="1"/>
    <xf numFmtId="4" fontId="28" fillId="27" borderId="25" xfId="43" applyNumberFormat="1" applyFont="1" applyFill="1" applyBorder="1" applyAlignment="1">
      <alignment horizontal="right"/>
    </xf>
    <xf numFmtId="4" fontId="35" fillId="34" borderId="25" xfId="43" applyNumberFormat="1" applyFont="1" applyFill="1" applyBorder="1" applyAlignment="1">
      <alignment horizontal="right"/>
    </xf>
    <xf numFmtId="4" fontId="22" fillId="27" borderId="25" xfId="43" applyNumberFormat="1" applyFont="1" applyFill="1" applyBorder="1" applyAlignment="1">
      <alignment horizontal="right"/>
    </xf>
    <xf numFmtId="4" fontId="25" fillId="33" borderId="25" xfId="43" applyNumberFormat="1" applyFont="1" applyFill="1" applyBorder="1" applyAlignment="1">
      <alignment horizontal="right"/>
    </xf>
    <xf numFmtId="4" fontId="35" fillId="30" borderId="25" xfId="43" applyNumberFormat="1" applyFont="1" applyFill="1" applyBorder="1"/>
    <xf numFmtId="4" fontId="28" fillId="29" borderId="25" xfId="43" applyNumberFormat="1" applyFont="1" applyFill="1" applyBorder="1"/>
    <xf numFmtId="4" fontId="28" fillId="28" borderId="25" xfId="43" applyNumberFormat="1" applyFont="1" applyFill="1" applyBorder="1"/>
    <xf numFmtId="4" fontId="35" fillId="33" borderId="25" xfId="43" applyNumberFormat="1" applyFont="1" applyFill="1" applyBorder="1" applyAlignment="1"/>
    <xf numFmtId="4" fontId="28" fillId="27" borderId="25" xfId="43" applyNumberFormat="1" applyFont="1" applyFill="1" applyBorder="1" applyAlignment="1"/>
    <xf numFmtId="4" fontId="22" fillId="27" borderId="25" xfId="43" applyNumberFormat="1" applyFont="1" applyFill="1" applyBorder="1" applyAlignment="1"/>
    <xf numFmtId="4" fontId="25" fillId="34" borderId="25" xfId="43" applyNumberFormat="1" applyFont="1" applyFill="1" applyBorder="1" applyAlignment="1">
      <alignment horizontal="right"/>
    </xf>
    <xf numFmtId="4" fontId="29" fillId="32" borderId="25" xfId="43" applyNumberFormat="1" applyFont="1" applyFill="1" applyBorder="1"/>
    <xf numFmtId="4" fontId="37" fillId="34" borderId="25" xfId="0" applyNumberFormat="1" applyFont="1" applyFill="1" applyBorder="1"/>
    <xf numFmtId="4" fontId="29" fillId="31" borderId="30" xfId="43" applyNumberFormat="1" applyFont="1" applyFill="1" applyBorder="1" applyAlignment="1">
      <alignment horizontal="right"/>
    </xf>
    <xf numFmtId="4" fontId="35" fillId="33" borderId="31" xfId="43" applyNumberFormat="1" applyFont="1" applyFill="1" applyBorder="1" applyAlignment="1">
      <alignment horizontal="right"/>
    </xf>
    <xf numFmtId="4" fontId="26" fillId="27" borderId="31" xfId="0" applyNumberFormat="1" applyFont="1" applyFill="1" applyBorder="1"/>
    <xf numFmtId="4" fontId="29" fillId="31" borderId="31" xfId="43" applyNumberFormat="1" applyFont="1" applyFill="1" applyBorder="1" applyAlignment="1">
      <alignment horizontal="right"/>
    </xf>
    <xf numFmtId="4" fontId="29" fillId="31" borderId="31" xfId="43" applyNumberFormat="1" applyFont="1" applyFill="1" applyBorder="1"/>
    <xf numFmtId="4" fontId="28" fillId="27" borderId="31" xfId="43" applyNumberFormat="1" applyFont="1" applyFill="1" applyBorder="1"/>
    <xf numFmtId="4" fontId="35" fillId="33" borderId="31" xfId="43" applyNumberFormat="1" applyFont="1" applyFill="1" applyBorder="1"/>
    <xf numFmtId="4" fontId="35" fillId="34" borderId="31" xfId="43" applyNumberFormat="1" applyFont="1" applyFill="1" applyBorder="1" applyAlignment="1">
      <alignment horizontal="right"/>
    </xf>
    <xf numFmtId="4" fontId="28" fillId="27" borderId="31" xfId="43" applyNumberFormat="1" applyFont="1" applyFill="1" applyBorder="1" applyAlignment="1">
      <alignment horizontal="right"/>
    </xf>
    <xf numFmtId="4" fontId="35" fillId="30" borderId="31" xfId="43" applyNumberFormat="1" applyFont="1" applyFill="1" applyBorder="1" applyAlignment="1">
      <alignment horizontal="right"/>
    </xf>
    <xf numFmtId="4" fontId="25" fillId="33" borderId="31" xfId="43" applyNumberFormat="1" applyFont="1" applyFill="1" applyBorder="1" applyAlignment="1">
      <alignment horizontal="right"/>
    </xf>
    <xf numFmtId="4" fontId="35" fillId="30" borderId="31" xfId="43" applyNumberFormat="1" applyFont="1" applyFill="1" applyBorder="1"/>
    <xf numFmtId="4" fontId="28" fillId="29" borderId="31" xfId="43" applyNumberFormat="1" applyFont="1" applyFill="1" applyBorder="1"/>
    <xf numFmtId="4" fontId="28" fillId="28" borderId="31" xfId="43" applyNumberFormat="1" applyFont="1" applyFill="1" applyBorder="1"/>
    <xf numFmtId="4" fontId="27" fillId="27" borderId="31" xfId="0" applyNumberFormat="1" applyFont="1" applyFill="1" applyBorder="1"/>
    <xf numFmtId="4" fontId="35" fillId="33" borderId="31" xfId="43" applyNumberFormat="1" applyFont="1" applyFill="1" applyBorder="1" applyAlignment="1"/>
    <xf numFmtId="4" fontId="28" fillId="27" borderId="31" xfId="43" applyNumberFormat="1" applyFont="1" applyFill="1" applyBorder="1" applyAlignment="1"/>
    <xf numFmtId="4" fontId="37" fillId="34" borderId="31" xfId="0" applyNumberFormat="1" applyFont="1" applyFill="1" applyBorder="1"/>
    <xf numFmtId="4" fontId="29" fillId="32" borderId="31" xfId="43" applyNumberFormat="1" applyFont="1" applyFill="1" applyBorder="1"/>
    <xf numFmtId="4" fontId="33" fillId="32" borderId="32" xfId="0" applyNumberFormat="1" applyFont="1" applyFill="1" applyBorder="1"/>
    <xf numFmtId="0" fontId="29" fillId="31" borderId="33" xfId="43" applyFont="1" applyFill="1" applyBorder="1" applyAlignment="1">
      <alignment horizontal="right"/>
    </xf>
    <xf numFmtId="0" fontId="29" fillId="31" borderId="33" xfId="43" applyFont="1" applyFill="1" applyBorder="1" applyAlignment="1">
      <alignment horizontal="center"/>
    </xf>
    <xf numFmtId="3" fontId="29" fillId="31" borderId="33" xfId="43" applyNumberFormat="1" applyFont="1" applyFill="1" applyBorder="1" applyAlignment="1">
      <alignment horizontal="right"/>
    </xf>
    <xf numFmtId="4" fontId="29" fillId="31" borderId="33" xfId="43" applyNumberFormat="1" applyFont="1" applyFill="1" applyBorder="1" applyAlignment="1">
      <alignment horizontal="right"/>
    </xf>
    <xf numFmtId="168" fontId="29" fillId="31" borderId="33" xfId="43" applyNumberFormat="1" applyFont="1" applyFill="1" applyBorder="1" applyAlignment="1">
      <alignment horizontal="right"/>
    </xf>
    <xf numFmtId="4" fontId="29" fillId="31" borderId="34" xfId="43" applyNumberFormat="1" applyFont="1" applyFill="1" applyBorder="1" applyAlignment="1">
      <alignment horizontal="right"/>
    </xf>
    <xf numFmtId="0" fontId="33" fillId="34" borderId="24" xfId="0" applyFont="1" applyFill="1" applyBorder="1"/>
    <xf numFmtId="4" fontId="33" fillId="34" borderId="24" xfId="0" applyNumberFormat="1" applyFont="1" applyFill="1" applyBorder="1"/>
    <xf numFmtId="4" fontId="29" fillId="30" borderId="24" xfId="43" applyNumberFormat="1" applyFont="1" applyFill="1" applyBorder="1" applyAlignment="1">
      <alignment horizontal="right"/>
    </xf>
    <xf numFmtId="168" fontId="29" fillId="30" borderId="24" xfId="43" applyNumberFormat="1" applyFont="1" applyFill="1" applyBorder="1" applyAlignment="1">
      <alignment horizontal="right"/>
    </xf>
    <xf numFmtId="4" fontId="33" fillId="34" borderId="30" xfId="0" applyNumberFormat="1" applyFont="1" applyFill="1" applyBorder="1"/>
    <xf numFmtId="4" fontId="33" fillId="34" borderId="27" xfId="0" applyNumberFormat="1" applyFont="1" applyFill="1" applyBorder="1"/>
    <xf numFmtId="3" fontId="33" fillId="34" borderId="27" xfId="0" applyNumberFormat="1" applyFont="1" applyFill="1" applyBorder="1"/>
    <xf numFmtId="168" fontId="29" fillId="31" borderId="33" xfId="52" applyNumberFormat="1" applyFont="1" applyFill="1" applyBorder="1" applyAlignment="1">
      <alignment horizontal="right"/>
    </xf>
    <xf numFmtId="0" fontId="25" fillId="34" borderId="25" xfId="43" applyFont="1" applyFill="1" applyBorder="1" applyAlignment="1">
      <alignment horizontal="left"/>
    </xf>
    <xf numFmtId="3" fontId="37" fillId="34" borderId="25" xfId="0" applyNumberFormat="1" applyFont="1" applyFill="1" applyBorder="1"/>
    <xf numFmtId="49" fontId="29" fillId="28" borderId="25" xfId="43" quotePrefix="1" applyNumberFormat="1" applyFont="1" applyFill="1" applyBorder="1" applyAlignment="1">
      <alignment horizontal="right"/>
    </xf>
    <xf numFmtId="4" fontId="22" fillId="27" borderId="31" xfId="43" applyNumberFormat="1" applyFont="1" applyFill="1" applyBorder="1"/>
    <xf numFmtId="4" fontId="22" fillId="27" borderId="31" xfId="43" applyNumberFormat="1" applyFont="1" applyFill="1" applyBorder="1" applyAlignment="1">
      <alignment horizontal="right"/>
    </xf>
    <xf numFmtId="4" fontId="37" fillId="34" borderId="35" xfId="0" applyNumberFormat="1" applyFont="1" applyFill="1" applyBorder="1"/>
    <xf numFmtId="4" fontId="22" fillId="27" borderId="31" xfId="43" applyNumberFormat="1" applyFont="1" applyFill="1" applyBorder="1" applyAlignment="1"/>
    <xf numFmtId="49" fontId="29" fillId="29" borderId="25" xfId="43" applyNumberFormat="1" applyFont="1" applyFill="1" applyBorder="1" applyAlignment="1">
      <alignment horizontal="right"/>
    </xf>
    <xf numFmtId="0" fontId="29" fillId="30" borderId="25" xfId="43" applyFont="1" applyFill="1" applyBorder="1" applyAlignment="1">
      <alignment horizontal="right"/>
    </xf>
    <xf numFmtId="49" fontId="29" fillId="30" borderId="25" xfId="43" applyNumberFormat="1" applyFont="1" applyFill="1" applyBorder="1" applyAlignment="1">
      <alignment horizontal="right"/>
    </xf>
    <xf numFmtId="0" fontId="29" fillId="30" borderId="25" xfId="43" applyFont="1" applyFill="1" applyBorder="1" applyAlignment="1"/>
    <xf numFmtId="3" fontId="29" fillId="30" borderId="25" xfId="43" applyNumberFormat="1" applyFont="1" applyFill="1" applyBorder="1" applyAlignment="1">
      <alignment horizontal="right"/>
    </xf>
    <xf numFmtId="4" fontId="29" fillId="30" borderId="25" xfId="43" applyNumberFormat="1" applyFont="1" applyFill="1" applyBorder="1" applyAlignment="1">
      <alignment horizontal="right"/>
    </xf>
    <xf numFmtId="168" fontId="29" fillId="30" borderId="25" xfId="43" applyNumberFormat="1" applyFont="1" applyFill="1" applyBorder="1" applyAlignment="1">
      <alignment horizontal="right"/>
    </xf>
    <xf numFmtId="4" fontId="29" fillId="30" borderId="31" xfId="43" applyNumberFormat="1" applyFont="1" applyFill="1" applyBorder="1" applyAlignment="1">
      <alignment horizontal="right"/>
    </xf>
    <xf numFmtId="4" fontId="29" fillId="30" borderId="28" xfId="43" applyNumberFormat="1" applyFont="1" applyFill="1" applyBorder="1" applyAlignment="1">
      <alignment horizontal="right"/>
    </xf>
    <xf numFmtId="3" fontId="29" fillId="30" borderId="28" xfId="43" applyNumberFormat="1" applyFont="1" applyFill="1" applyBorder="1" applyAlignment="1">
      <alignment horizontal="right"/>
    </xf>
    <xf numFmtId="0" fontId="28" fillId="29" borderId="25" xfId="43" applyFont="1" applyFill="1" applyBorder="1" applyAlignment="1"/>
    <xf numFmtId="4" fontId="28" fillId="29" borderId="31" xfId="43" applyNumberFormat="1" applyFont="1" applyFill="1" applyBorder="1" applyAlignment="1">
      <alignment horizontal="right"/>
    </xf>
    <xf numFmtId="4" fontId="28" fillId="29" borderId="28" xfId="43" applyNumberFormat="1" applyFont="1" applyFill="1" applyBorder="1" applyAlignment="1">
      <alignment horizontal="right"/>
    </xf>
    <xf numFmtId="3" fontId="28" fillId="29" borderId="28" xfId="43" applyNumberFormat="1" applyFont="1" applyFill="1" applyBorder="1" applyAlignment="1">
      <alignment horizontal="right"/>
    </xf>
    <xf numFmtId="0" fontId="0" fillId="27" borderId="0" xfId="0" applyFont="1" applyFill="1"/>
    <xf numFmtId="49" fontId="29" fillId="35" borderId="25" xfId="43" applyNumberFormat="1" applyFont="1" applyFill="1" applyBorder="1" applyAlignment="1">
      <alignment horizontal="right"/>
    </xf>
    <xf numFmtId="0" fontId="23" fillId="35" borderId="25" xfId="43" applyFont="1" applyFill="1" applyBorder="1" applyAlignment="1">
      <alignment horizontal="right"/>
    </xf>
    <xf numFmtId="0" fontId="23" fillId="35" borderId="25" xfId="43" applyFont="1" applyFill="1" applyBorder="1" applyAlignment="1"/>
    <xf numFmtId="3" fontId="29" fillId="36" borderId="25" xfId="43" applyNumberFormat="1" applyFont="1" applyFill="1" applyBorder="1" applyAlignment="1">
      <alignment horizontal="right"/>
    </xf>
    <xf numFmtId="4" fontId="29" fillId="36" borderId="25" xfId="43" applyNumberFormat="1" applyFont="1" applyFill="1" applyBorder="1" applyAlignment="1">
      <alignment horizontal="right"/>
    </xf>
    <xf numFmtId="168" fontId="29" fillId="36" borderId="25" xfId="43" applyNumberFormat="1" applyFont="1" applyFill="1" applyBorder="1" applyAlignment="1">
      <alignment horizontal="right"/>
    </xf>
    <xf numFmtId="3" fontId="29" fillId="35" borderId="25" xfId="43" applyNumberFormat="1" applyFont="1" applyFill="1" applyBorder="1" applyAlignment="1">
      <alignment horizontal="right"/>
    </xf>
    <xf numFmtId="4" fontId="29" fillId="35" borderId="25" xfId="43" applyNumberFormat="1" applyFont="1" applyFill="1" applyBorder="1" applyAlignment="1">
      <alignment horizontal="right"/>
    </xf>
    <xf numFmtId="4" fontId="33" fillId="35" borderId="25" xfId="0" applyNumberFormat="1" applyFont="1" applyFill="1" applyBorder="1"/>
    <xf numFmtId="0" fontId="0" fillId="27" borderId="0" xfId="0" applyFill="1"/>
    <xf numFmtId="0" fontId="34" fillId="27" borderId="0" xfId="0" applyFont="1" applyFill="1"/>
    <xf numFmtId="0" fontId="24" fillId="27" borderId="0" xfId="0" applyFont="1" applyFill="1"/>
    <xf numFmtId="4" fontId="28" fillId="27" borderId="35" xfId="43" applyNumberFormat="1" applyFont="1" applyFill="1" applyBorder="1" applyAlignment="1">
      <alignment horizontal="right"/>
    </xf>
    <xf numFmtId="3" fontId="28" fillId="27" borderId="35" xfId="43" applyNumberFormat="1" applyFont="1" applyFill="1" applyBorder="1" applyAlignment="1">
      <alignment horizontal="right"/>
    </xf>
    <xf numFmtId="3" fontId="29" fillId="30" borderId="30" xfId="43" applyNumberFormat="1" applyFont="1" applyFill="1" applyBorder="1" applyAlignment="1">
      <alignment horizontal="right"/>
    </xf>
    <xf numFmtId="3" fontId="29" fillId="31" borderId="32" xfId="43" applyNumberFormat="1" applyFont="1" applyFill="1" applyBorder="1" applyAlignment="1">
      <alignment horizontal="right"/>
    </xf>
    <xf numFmtId="4" fontId="29" fillId="31" borderId="35" xfId="43" applyNumberFormat="1" applyFont="1" applyFill="1" applyBorder="1"/>
    <xf numFmtId="168" fontId="29" fillId="31" borderId="30" xfId="43" applyNumberFormat="1" applyFont="1" applyFill="1" applyBorder="1" applyAlignment="1">
      <alignment horizontal="right"/>
    </xf>
    <xf numFmtId="168" fontId="35" fillId="30" borderId="31" xfId="43" applyNumberFormat="1" applyFont="1" applyFill="1" applyBorder="1" applyAlignment="1">
      <alignment horizontal="right"/>
    </xf>
    <xf numFmtId="168" fontId="28" fillId="29" borderId="31" xfId="43" applyNumberFormat="1" applyFont="1" applyFill="1" applyBorder="1" applyAlignment="1">
      <alignment horizontal="right"/>
    </xf>
    <xf numFmtId="168" fontId="29" fillId="31" borderId="31" xfId="43" applyNumberFormat="1" applyFont="1" applyFill="1" applyBorder="1" applyAlignment="1">
      <alignment horizontal="right"/>
    </xf>
    <xf numFmtId="168" fontId="29" fillId="30" borderId="31" xfId="43" applyNumberFormat="1" applyFont="1" applyFill="1" applyBorder="1" applyAlignment="1">
      <alignment horizontal="right"/>
    </xf>
    <xf numFmtId="4" fontId="33" fillId="35" borderId="31" xfId="0" applyNumberFormat="1" applyFont="1" applyFill="1" applyBorder="1"/>
    <xf numFmtId="168" fontId="29" fillId="31" borderId="31" xfId="52" applyNumberFormat="1" applyFont="1" applyFill="1" applyBorder="1"/>
    <xf numFmtId="168" fontId="29" fillId="31" borderId="31" xfId="52" applyNumberFormat="1" applyFont="1" applyFill="1" applyBorder="1" applyAlignment="1">
      <alignment horizontal="right"/>
    </xf>
    <xf numFmtId="168" fontId="29" fillId="31" borderId="34" xfId="43" applyNumberFormat="1" applyFont="1" applyFill="1" applyBorder="1" applyAlignment="1">
      <alignment horizontal="right"/>
    </xf>
    <xf numFmtId="168" fontId="29" fillId="30" borderId="30" xfId="43" applyNumberFormat="1" applyFont="1" applyFill="1" applyBorder="1" applyAlignment="1">
      <alignment horizontal="right"/>
    </xf>
    <xf numFmtId="168" fontId="29" fillId="31" borderId="32" xfId="43" applyNumberFormat="1" applyFont="1" applyFill="1" applyBorder="1" applyAlignment="1">
      <alignment horizontal="right"/>
    </xf>
    <xf numFmtId="3" fontId="29" fillId="31" borderId="35" xfId="43" applyNumberFormat="1" applyFont="1" applyFill="1" applyBorder="1"/>
    <xf numFmtId="3" fontId="29" fillId="31" borderId="31" xfId="43" applyNumberFormat="1" applyFont="1" applyFill="1" applyBorder="1"/>
    <xf numFmtId="4" fontId="28" fillId="27" borderId="35" xfId="43" applyNumberFormat="1" applyFont="1" applyFill="1" applyBorder="1"/>
    <xf numFmtId="3" fontId="26" fillId="27" borderId="35" xfId="0" applyNumberFormat="1" applyFont="1" applyFill="1" applyBorder="1"/>
    <xf numFmtId="4" fontId="26" fillId="27" borderId="35" xfId="0" applyNumberFormat="1" applyFont="1" applyFill="1" applyBorder="1"/>
    <xf numFmtId="0" fontId="22" fillId="37" borderId="36" xfId="43" applyFont="1" applyFill="1" applyBorder="1" applyAlignment="1">
      <alignment horizontal="left"/>
    </xf>
    <xf numFmtId="0" fontId="25" fillId="27" borderId="25" xfId="43" applyFont="1" applyFill="1" applyBorder="1" applyAlignment="1">
      <alignment horizontal="right"/>
    </xf>
    <xf numFmtId="4" fontId="37" fillId="27" borderId="25" xfId="0" applyNumberFormat="1" applyFont="1" applyFill="1" applyBorder="1"/>
    <xf numFmtId="4" fontId="37" fillId="27" borderId="31" xfId="0" applyNumberFormat="1" applyFont="1" applyFill="1" applyBorder="1"/>
    <xf numFmtId="4" fontId="37" fillId="27" borderId="28" xfId="0" applyNumberFormat="1" applyFont="1" applyFill="1" applyBorder="1"/>
    <xf numFmtId="3" fontId="37" fillId="27" borderId="28" xfId="0" applyNumberFormat="1" applyFont="1" applyFill="1" applyBorder="1"/>
    <xf numFmtId="168" fontId="35" fillId="29" borderId="31" xfId="43" applyNumberFormat="1" applyFont="1" applyFill="1" applyBorder="1" applyAlignment="1">
      <alignment horizontal="right"/>
    </xf>
    <xf numFmtId="4" fontId="26" fillId="0" borderId="0" xfId="0" applyNumberFormat="1" applyFont="1"/>
    <xf numFmtId="3" fontId="26" fillId="0" borderId="0" xfId="0" applyNumberFormat="1" applyFont="1"/>
    <xf numFmtId="0" fontId="35" fillId="39" borderId="25" xfId="43" applyFont="1" applyFill="1" applyBorder="1" applyAlignment="1">
      <alignment horizontal="right"/>
    </xf>
    <xf numFmtId="3" fontId="26" fillId="38" borderId="0" xfId="0" applyNumberFormat="1" applyFont="1" applyFill="1"/>
    <xf numFmtId="3" fontId="39" fillId="27" borderId="28" xfId="43" applyNumberFormat="1" applyFont="1" applyFill="1" applyBorder="1"/>
    <xf numFmtId="4" fontId="38" fillId="27" borderId="25" xfId="0" applyNumberFormat="1" applyFont="1" applyFill="1" applyBorder="1"/>
    <xf numFmtId="4" fontId="26" fillId="38" borderId="0" xfId="0" applyNumberFormat="1" applyFont="1" applyFill="1"/>
    <xf numFmtId="4" fontId="35" fillId="39" borderId="25" xfId="43" applyNumberFormat="1" applyFont="1" applyFill="1" applyBorder="1"/>
    <xf numFmtId="4" fontId="35" fillId="39" borderId="31" xfId="43" applyNumberFormat="1" applyFont="1" applyFill="1" applyBorder="1"/>
    <xf numFmtId="4" fontId="35" fillId="39" borderId="28" xfId="43" applyNumberFormat="1" applyFont="1" applyFill="1" applyBorder="1"/>
    <xf numFmtId="3" fontId="35" fillId="39" borderId="28" xfId="43" applyNumberFormat="1" applyFont="1" applyFill="1" applyBorder="1"/>
    <xf numFmtId="168" fontId="35" fillId="33" borderId="25" xfId="43" applyNumberFormat="1" applyFont="1" applyFill="1" applyBorder="1" applyAlignment="1">
      <alignment horizontal="right"/>
    </xf>
    <xf numFmtId="3" fontId="29" fillId="30" borderId="24" xfId="43" applyNumberFormat="1" applyFont="1" applyFill="1" applyBorder="1" applyAlignment="1">
      <alignment horizontal="right"/>
    </xf>
    <xf numFmtId="4" fontId="35" fillId="39" borderId="25" xfId="43" applyNumberFormat="1" applyFont="1" applyFill="1" applyBorder="1" applyAlignment="1">
      <alignment horizontal="right"/>
    </xf>
    <xf numFmtId="4" fontId="35" fillId="39" borderId="31" xfId="43" applyNumberFormat="1" applyFont="1" applyFill="1" applyBorder="1" applyAlignment="1">
      <alignment horizontal="right"/>
    </xf>
    <xf numFmtId="4" fontId="35" fillId="39" borderId="28" xfId="43" applyNumberFormat="1" applyFont="1" applyFill="1" applyBorder="1" applyAlignment="1">
      <alignment horizontal="right"/>
    </xf>
    <xf numFmtId="3" fontId="35" fillId="39" borderId="28" xfId="43" applyNumberFormat="1" applyFont="1" applyFill="1" applyBorder="1" applyAlignment="1">
      <alignment horizontal="right"/>
    </xf>
    <xf numFmtId="0" fontId="28" fillId="28" borderId="36" xfId="43" applyFont="1" applyFill="1" applyBorder="1" applyAlignment="1"/>
    <xf numFmtId="4" fontId="28" fillId="27" borderId="37" xfId="43" applyNumberFormat="1" applyFont="1" applyFill="1" applyBorder="1" applyAlignment="1">
      <alignment horizontal="right"/>
    </xf>
    <xf numFmtId="0" fontId="34" fillId="27" borderId="28" xfId="0" applyFont="1" applyFill="1" applyBorder="1"/>
    <xf numFmtId="168" fontId="35" fillId="0" borderId="31" xfId="43" applyNumberFormat="1" applyFont="1" applyFill="1" applyBorder="1" applyAlignment="1">
      <alignment horizontal="right"/>
    </xf>
    <xf numFmtId="168" fontId="28" fillId="0" borderId="31" xfId="43" applyNumberFormat="1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10" fontId="33" fillId="0" borderId="11" xfId="0" applyNumberFormat="1" applyFont="1" applyBorder="1" applyAlignment="1">
      <alignment horizontal="center" vertical="center"/>
    </xf>
    <xf numFmtId="10" fontId="26" fillId="0" borderId="13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23" fillId="0" borderId="21" xfId="43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1" xfId="43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21" xfId="43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23" fillId="0" borderId="21" xfId="43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4" fontId="23" fillId="0" borderId="21" xfId="43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4" fontId="20" fillId="0" borderId="0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8" fontId="28" fillId="0" borderId="25" xfId="43" applyNumberFormat="1" applyFont="1" applyFill="1" applyBorder="1" applyAlignment="1">
      <alignment horizontal="right"/>
    </xf>
  </cellXfs>
  <cellStyles count="53">
    <cellStyle name="_PERSONAL" xfId="1"/>
    <cellStyle name="_PERSONAL_1" xfId="2"/>
    <cellStyle name="20% — akcent 1" xfId="3" builtinId="30" customBuiltin="1"/>
    <cellStyle name="20% — akcent 2" xfId="4" builtinId="34" customBuiltin="1"/>
    <cellStyle name="20% — akcent 3" xfId="5" builtinId="38" customBuiltin="1"/>
    <cellStyle name="20% — akcent 4" xfId="6" builtinId="42" customBuiltin="1"/>
    <cellStyle name="20% — akcent 5" xfId="7" builtinId="46" customBuiltin="1"/>
    <cellStyle name="20% — akcent 6" xfId="8" builtinId="50" customBuiltin="1"/>
    <cellStyle name="40% — akcent 1" xfId="9" builtinId="31" customBuiltin="1"/>
    <cellStyle name="40% — akcent 2" xfId="10" builtinId="35" customBuiltin="1"/>
    <cellStyle name="40% — akcent 3" xfId="11" builtinId="39" customBuiltin="1"/>
    <cellStyle name="40% — akcent 4" xfId="12" builtinId="43" customBuiltin="1"/>
    <cellStyle name="40% — akcent 5" xfId="13" builtinId="47" customBuiltin="1"/>
    <cellStyle name="40% — akcent 6" xfId="14" builtinId="51" customBuiltin="1"/>
    <cellStyle name="60% — akcent 1" xfId="15" builtinId="32" customBuiltin="1"/>
    <cellStyle name="60% — akcent 2" xfId="16" builtinId="36" customBuiltin="1"/>
    <cellStyle name="60% — akcent 3" xfId="17" builtinId="40" customBuiltin="1"/>
    <cellStyle name="60% — akcent 4" xfId="18" builtinId="44" customBuiltin="1"/>
    <cellStyle name="60% — akcent 5" xfId="19" builtinId="48" customBuiltin="1"/>
    <cellStyle name="60% — akcent 6" xfId="20" builtinId="52" customBuiltin="1"/>
    <cellStyle name="Akcent 1" xfId="21" builtinId="29" customBuiltin="1"/>
    <cellStyle name="Akcent 2" xfId="22" builtinId="33" customBuiltin="1"/>
    <cellStyle name="Akcent 3" xfId="23" builtinId="37" customBuiltin="1"/>
    <cellStyle name="Akcent 4" xfId="24" builtinId="41" customBuiltin="1"/>
    <cellStyle name="Akcent 5" xfId="25" builtinId="45" customBuiltin="1"/>
    <cellStyle name="Akcent 6" xfId="26" builtinId="49" customBuiltin="1"/>
    <cellStyle name="Comma [0]_laroux" xfId="27"/>
    <cellStyle name="Comma_laroux" xfId="28"/>
    <cellStyle name="Currency [0]_laroux" xfId="29"/>
    <cellStyle name="Currency_laroux" xfId="30"/>
    <cellStyle name="Dane wejściowe" xfId="31" builtinId="20" customBuiltin="1"/>
    <cellStyle name="Dane wyjściowe" xfId="32" builtinId="21" customBuiltin="1"/>
    <cellStyle name="Dobry" xfId="33" builtinId="26" customBuiltin="1"/>
    <cellStyle name="Dziesiętny" xfId="51" builtinId="3"/>
    <cellStyle name="Komórka połączona" xfId="34" builtinId="24" customBuiltin="1"/>
    <cellStyle name="Komórka zaznaczona" xfId="35" builtinId="23" customBuiltin="1"/>
    <cellStyle name="Nagłówek 1" xfId="36" builtinId="16" customBuiltin="1"/>
    <cellStyle name="Nagłówek 2" xfId="37" builtinId="17" customBuiltin="1"/>
    <cellStyle name="Nagłówek 3" xfId="38" builtinId="18" customBuiltin="1"/>
    <cellStyle name="Nagłówek 4" xfId="39" builtinId="19" customBuiltin="1"/>
    <cellStyle name="Neutralny" xfId="40" builtinId="28" customBuiltin="1"/>
    <cellStyle name="Normal_laroux" xfId="41"/>
    <cellStyle name="normální_laroux" xfId="42"/>
    <cellStyle name="Normalny" xfId="0" builtinId="0"/>
    <cellStyle name="Normalny_Arkusz1" xfId="43"/>
    <cellStyle name="Obliczenia" xfId="44" builtinId="22" customBuiltin="1"/>
    <cellStyle name="Procentowy" xfId="52" builtinId="5"/>
    <cellStyle name="Suma" xfId="45" builtinId="25" customBuiltin="1"/>
    <cellStyle name="Tekst objaśnienia" xfId="46" builtinId="53" customBuiltin="1"/>
    <cellStyle name="Tekst ostrzeżenia" xfId="47" builtinId="11" customBuiltin="1"/>
    <cellStyle name="Tytuł" xfId="48" builtinId="15" customBuiltin="1"/>
    <cellStyle name="Uwaga" xfId="49" builtinId="10" customBuiltin="1"/>
    <cellStyle name="Zły" xfId="50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2"/>
  <sheetViews>
    <sheetView tabSelected="1" topLeftCell="A221" zoomScale="136" zoomScaleNormal="136" workbookViewId="0">
      <selection activeCell="J270" sqref="J270"/>
    </sheetView>
  </sheetViews>
  <sheetFormatPr defaultRowHeight="12.75"/>
  <cols>
    <col min="1" max="1" width="3.5703125" style="226" customWidth="1"/>
    <col min="2" max="2" width="5.140625" customWidth="1"/>
    <col min="3" max="3" width="7.5703125" style="1" customWidth="1"/>
    <col min="4" max="4" width="4.140625" style="1" customWidth="1"/>
    <col min="5" max="5" width="24.28515625" customWidth="1"/>
    <col min="6" max="6" width="13.85546875" style="25" customWidth="1"/>
    <col min="7" max="7" width="16.42578125" style="3" bestFit="1" customWidth="1"/>
    <col min="8" max="8" width="8.7109375" style="10" bestFit="1" customWidth="1"/>
    <col min="9" max="9" width="10.28515625" style="25" customWidth="1"/>
    <col min="10" max="10" width="12.42578125" style="3" customWidth="1"/>
    <col min="11" max="11" width="8.7109375" bestFit="1" customWidth="1"/>
    <col min="12" max="12" width="11.85546875" style="3" customWidth="1"/>
    <col min="13" max="13" width="10.28515625" style="3" bestFit="1" customWidth="1"/>
    <col min="14" max="14" width="11.42578125" style="3" customWidth="1"/>
    <col min="15" max="15" width="10" style="3" customWidth="1"/>
    <col min="16" max="16" width="8.7109375" style="3" bestFit="1" customWidth="1"/>
    <col min="17" max="17" width="11.85546875" style="25" customWidth="1"/>
    <col min="18" max="18" width="12.140625" style="3" customWidth="1"/>
    <col min="19" max="19" width="9.85546875" style="10" customWidth="1"/>
    <col min="20" max="20" width="10.5703125" style="3" customWidth="1"/>
    <col min="21" max="21" width="7.7109375" style="3" customWidth="1"/>
    <col min="22" max="22" width="9.140625" style="3" customWidth="1"/>
    <col min="23" max="23" width="7.85546875" style="3" customWidth="1"/>
    <col min="24" max="24" width="8.140625" style="3" customWidth="1"/>
  </cols>
  <sheetData>
    <row r="1" spans="1:24" ht="15">
      <c r="B1" s="279" t="s">
        <v>204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4" ht="15.75" thickBo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spans="1:24">
      <c r="B3" s="283" t="s">
        <v>0</v>
      </c>
      <c r="C3" s="283" t="s">
        <v>1</v>
      </c>
      <c r="D3" s="286" t="s">
        <v>2</v>
      </c>
      <c r="E3" s="289" t="s">
        <v>3</v>
      </c>
      <c r="F3" s="292" t="s">
        <v>101</v>
      </c>
      <c r="G3" s="295" t="s">
        <v>85</v>
      </c>
      <c r="H3" s="280" t="s">
        <v>87</v>
      </c>
      <c r="I3" s="26"/>
      <c r="J3" s="13"/>
      <c r="K3" s="4"/>
      <c r="L3" s="13"/>
      <c r="M3" s="13"/>
      <c r="N3" s="7"/>
      <c r="O3" s="13"/>
      <c r="P3" s="18"/>
      <c r="Q3" s="26"/>
      <c r="R3" s="13"/>
      <c r="S3" s="11"/>
      <c r="T3" s="13"/>
      <c r="U3" s="13"/>
      <c r="V3" s="13"/>
      <c r="W3" s="13"/>
      <c r="X3" s="18"/>
    </row>
    <row r="4" spans="1:24">
      <c r="B4" s="284"/>
      <c r="C4" s="284"/>
      <c r="D4" s="287"/>
      <c r="E4" s="290"/>
      <c r="F4" s="293"/>
      <c r="G4" s="296"/>
      <c r="H4" s="281"/>
      <c r="I4" s="298" t="s">
        <v>4</v>
      </c>
      <c r="J4" s="299"/>
      <c r="K4" s="299"/>
      <c r="L4" s="299"/>
      <c r="M4" s="15"/>
      <c r="N4" s="15"/>
      <c r="O4" s="15"/>
      <c r="P4" s="19"/>
      <c r="Q4" s="298" t="s">
        <v>94</v>
      </c>
      <c r="R4" s="299"/>
      <c r="S4" s="299"/>
      <c r="T4" s="299"/>
      <c r="U4" s="15"/>
      <c r="V4" s="15"/>
      <c r="W4" s="15"/>
      <c r="X4" s="19"/>
    </row>
    <row r="5" spans="1:24" ht="13.5" thickBot="1">
      <c r="B5" s="284"/>
      <c r="C5" s="284"/>
      <c r="D5" s="287"/>
      <c r="E5" s="290"/>
      <c r="F5" s="293"/>
      <c r="G5" s="296"/>
      <c r="H5" s="281"/>
      <c r="I5" s="298" t="s">
        <v>88</v>
      </c>
      <c r="J5" s="299"/>
      <c r="K5" s="299"/>
      <c r="L5" s="299"/>
      <c r="M5" s="300" t="s">
        <v>89</v>
      </c>
      <c r="N5" s="300"/>
      <c r="O5" s="300"/>
      <c r="P5" s="301"/>
      <c r="Q5" s="304" t="s">
        <v>95</v>
      </c>
      <c r="R5" s="305"/>
      <c r="S5" s="305"/>
      <c r="T5" s="305"/>
      <c r="U5" s="302" t="s">
        <v>89</v>
      </c>
      <c r="V5" s="302"/>
      <c r="W5" s="302"/>
      <c r="X5" s="303"/>
    </row>
    <row r="6" spans="1:24" ht="76.5" customHeight="1" thickBot="1">
      <c r="B6" s="285"/>
      <c r="C6" s="285"/>
      <c r="D6" s="288"/>
      <c r="E6" s="291"/>
      <c r="F6" s="294"/>
      <c r="G6" s="297"/>
      <c r="H6" s="282"/>
      <c r="I6" s="27"/>
      <c r="J6" s="29" t="s">
        <v>85</v>
      </c>
      <c r="K6" s="8" t="s">
        <v>87</v>
      </c>
      <c r="L6" s="14" t="s">
        <v>90</v>
      </c>
      <c r="M6" s="16" t="s">
        <v>91</v>
      </c>
      <c r="N6" s="17" t="s">
        <v>92</v>
      </c>
      <c r="O6" s="17" t="s">
        <v>96</v>
      </c>
      <c r="P6" s="20" t="s">
        <v>93</v>
      </c>
      <c r="Q6" s="27"/>
      <c r="R6" s="29" t="s">
        <v>85</v>
      </c>
      <c r="S6" s="12" t="s">
        <v>87</v>
      </c>
      <c r="T6" s="21" t="s">
        <v>90</v>
      </c>
      <c r="U6" s="16" t="s">
        <v>91</v>
      </c>
      <c r="V6" s="17" t="s">
        <v>92</v>
      </c>
      <c r="W6" s="22" t="s">
        <v>97</v>
      </c>
      <c r="X6" s="20" t="s">
        <v>93</v>
      </c>
    </row>
    <row r="7" spans="1:24" ht="12" customHeight="1" thickBot="1">
      <c r="B7" s="24">
        <v>1</v>
      </c>
      <c r="C7" s="24">
        <v>2</v>
      </c>
      <c r="D7" s="24">
        <v>3</v>
      </c>
      <c r="E7" s="30">
        <v>4</v>
      </c>
      <c r="F7" s="24">
        <v>5</v>
      </c>
      <c r="G7" s="24">
        <v>6</v>
      </c>
      <c r="H7" s="31">
        <v>7</v>
      </c>
      <c r="I7" s="28">
        <v>8</v>
      </c>
      <c r="J7" s="31">
        <v>9</v>
      </c>
      <c r="K7" s="28">
        <v>10</v>
      </c>
      <c r="L7" s="31">
        <v>11</v>
      </c>
      <c r="M7" s="28">
        <v>12</v>
      </c>
      <c r="N7" s="31">
        <v>13</v>
      </c>
      <c r="O7" s="28">
        <v>14</v>
      </c>
      <c r="P7" s="31">
        <v>15</v>
      </c>
      <c r="Q7" s="28">
        <v>16</v>
      </c>
      <c r="R7" s="31">
        <v>17</v>
      </c>
      <c r="S7" s="28">
        <v>18</v>
      </c>
      <c r="T7" s="31">
        <v>19</v>
      </c>
      <c r="U7" s="28">
        <v>20</v>
      </c>
      <c r="V7" s="31">
        <v>21</v>
      </c>
      <c r="W7" s="28">
        <v>22</v>
      </c>
      <c r="X7" s="28">
        <v>23</v>
      </c>
    </row>
    <row r="8" spans="1:24" s="5" customFormat="1">
      <c r="A8" s="9"/>
      <c r="B8" s="32" t="s">
        <v>113</v>
      </c>
      <c r="C8" s="65"/>
      <c r="D8" s="69"/>
      <c r="E8" s="69" t="s">
        <v>5</v>
      </c>
      <c r="F8" s="94">
        <f>SUM(I8+Q8)</f>
        <v>81282</v>
      </c>
      <c r="G8" s="98">
        <f>SUM(J8+R8)</f>
        <v>71900.849999999991</v>
      </c>
      <c r="H8" s="103">
        <f>SUM(G8/F8)</f>
        <v>0.88458514800324783</v>
      </c>
      <c r="I8" s="94">
        <f>SUM(I11+I9)</f>
        <v>81282</v>
      </c>
      <c r="J8" s="98">
        <f>SUM(J11+J9)</f>
        <v>71900.849999999991</v>
      </c>
      <c r="K8" s="103">
        <f>SUM(J8/I8)</f>
        <v>0.88458514800324783</v>
      </c>
      <c r="L8" s="98">
        <f t="shared" ref="L8:X8" si="0">SUM(L11)</f>
        <v>0</v>
      </c>
      <c r="M8" s="161">
        <f t="shared" si="0"/>
        <v>0</v>
      </c>
      <c r="N8" s="98">
        <f>SUM(N11+N9)</f>
        <v>64886.09</v>
      </c>
      <c r="O8" s="48">
        <f t="shared" si="0"/>
        <v>0</v>
      </c>
      <c r="P8" s="161">
        <f t="shared" si="0"/>
        <v>0</v>
      </c>
      <c r="Q8" s="125">
        <f t="shared" si="0"/>
        <v>0</v>
      </c>
      <c r="R8" s="98">
        <f t="shared" si="0"/>
        <v>0</v>
      </c>
      <c r="S8" s="234"/>
      <c r="T8" s="98">
        <f t="shared" si="0"/>
        <v>0</v>
      </c>
      <c r="U8" s="161">
        <f t="shared" si="0"/>
        <v>0</v>
      </c>
      <c r="V8" s="161">
        <f t="shared" si="0"/>
        <v>0</v>
      </c>
      <c r="W8" s="48">
        <f t="shared" si="0"/>
        <v>0</v>
      </c>
      <c r="X8" s="161">
        <f t="shared" si="0"/>
        <v>0</v>
      </c>
    </row>
    <row r="9" spans="1:24" s="5" customFormat="1">
      <c r="A9" s="9"/>
      <c r="B9" s="33"/>
      <c r="C9" s="66" t="s">
        <v>174</v>
      </c>
      <c r="D9" s="67"/>
      <c r="E9" s="78" t="s">
        <v>175</v>
      </c>
      <c r="F9" s="95">
        <f t="shared" ref="F9:F10" si="1">SUM(I9+Q9)</f>
        <v>64982</v>
      </c>
      <c r="G9" s="99">
        <f t="shared" ref="G9:G10" si="2">SUM(J9+R9)</f>
        <v>64886.09</v>
      </c>
      <c r="H9" s="104">
        <f t="shared" ref="H9:H10" si="3">SUM(G9/F9)</f>
        <v>0.99852405281462553</v>
      </c>
      <c r="I9" s="108">
        <f>SUM(I10:I10)</f>
        <v>64982</v>
      </c>
      <c r="J9" s="142">
        <f>SUM(J10:J10)</f>
        <v>64886.09</v>
      </c>
      <c r="K9" s="104">
        <f t="shared" ref="K9:K10" si="4">SUM(J9/I9)</f>
        <v>0.99852405281462553</v>
      </c>
      <c r="L9" s="142">
        <f t="shared" ref="L9:R11" si="5">SUM(L10:L10)</f>
        <v>0</v>
      </c>
      <c r="M9" s="162">
        <f t="shared" si="5"/>
        <v>0</v>
      </c>
      <c r="N9" s="162">
        <f t="shared" si="5"/>
        <v>64886.09</v>
      </c>
      <c r="O9" s="49">
        <f t="shared" si="5"/>
        <v>0</v>
      </c>
      <c r="P9" s="162">
        <f t="shared" si="5"/>
        <v>0</v>
      </c>
      <c r="Q9" s="126">
        <f t="shared" si="5"/>
        <v>0</v>
      </c>
      <c r="R9" s="142">
        <f t="shared" si="5"/>
        <v>0</v>
      </c>
      <c r="S9" s="235"/>
      <c r="T9" s="142">
        <f>SUM(T10:T10)</f>
        <v>0</v>
      </c>
      <c r="U9" s="162">
        <f>SUM(U10:U10)</f>
        <v>0</v>
      </c>
      <c r="V9" s="162">
        <f>SUM(V10:V10)</f>
        <v>0</v>
      </c>
      <c r="W9" s="49">
        <f>SUM(W10:W10)</f>
        <v>0</v>
      </c>
      <c r="X9" s="162">
        <f>SUM(X10:X10)</f>
        <v>0</v>
      </c>
    </row>
    <row r="10" spans="1:24" s="5" customFormat="1">
      <c r="A10" s="9"/>
      <c r="B10" s="34"/>
      <c r="C10" s="34"/>
      <c r="D10" s="70" t="s">
        <v>27</v>
      </c>
      <c r="E10" s="82" t="s">
        <v>118</v>
      </c>
      <c r="F10" s="96">
        <f t="shared" si="1"/>
        <v>64982</v>
      </c>
      <c r="G10" s="100">
        <f t="shared" si="2"/>
        <v>64886.09</v>
      </c>
      <c r="H10" s="105">
        <f t="shared" si="3"/>
        <v>0.99852405281462553</v>
      </c>
      <c r="I10" s="109">
        <v>64982</v>
      </c>
      <c r="J10" s="143">
        <v>64886.09</v>
      </c>
      <c r="K10" s="105">
        <f t="shared" si="4"/>
        <v>0.99852405281462553</v>
      </c>
      <c r="L10" s="146"/>
      <c r="M10" s="163"/>
      <c r="N10" s="163">
        <v>64886.09</v>
      </c>
      <c r="O10" s="50"/>
      <c r="P10" s="163"/>
      <c r="Q10" s="127"/>
      <c r="R10" s="146"/>
      <c r="S10" s="236"/>
      <c r="T10" s="146"/>
      <c r="U10" s="163"/>
      <c r="V10" s="163"/>
      <c r="W10" s="50"/>
      <c r="X10" s="163"/>
    </row>
    <row r="11" spans="1:24" s="6" customFormat="1">
      <c r="A11" s="227"/>
      <c r="B11" s="33"/>
      <c r="C11" s="66" t="s">
        <v>126</v>
      </c>
      <c r="D11" s="67"/>
      <c r="E11" s="78" t="s">
        <v>64</v>
      </c>
      <c r="F11" s="95">
        <f t="shared" ref="F11:F75" si="6">SUM(I11+Q11)</f>
        <v>16300</v>
      </c>
      <c r="G11" s="99">
        <f t="shared" ref="G11:G75" si="7">SUM(J11+R11)</f>
        <v>7014.76</v>
      </c>
      <c r="H11" s="104">
        <f t="shared" ref="H11:H94" si="8">SUM(G11/F11)</f>
        <v>0.43035337423312886</v>
      </c>
      <c r="I11" s="108">
        <f>SUM(I12:I12)</f>
        <v>16300</v>
      </c>
      <c r="J11" s="142">
        <f>SUM(J12:J12)</f>
        <v>7014.76</v>
      </c>
      <c r="K11" s="104">
        <f t="shared" ref="K11:K94" si="9">SUM(J11/I11)</f>
        <v>0.43035337423312886</v>
      </c>
      <c r="L11" s="142">
        <f t="shared" si="5"/>
        <v>0</v>
      </c>
      <c r="M11" s="162">
        <f t="shared" si="5"/>
        <v>0</v>
      </c>
      <c r="N11" s="162">
        <f t="shared" si="5"/>
        <v>0</v>
      </c>
      <c r="O11" s="49">
        <f t="shared" si="5"/>
        <v>0</v>
      </c>
      <c r="P11" s="162">
        <f t="shared" si="5"/>
        <v>0</v>
      </c>
      <c r="Q11" s="126">
        <f t="shared" si="5"/>
        <v>0</v>
      </c>
      <c r="R11" s="142">
        <f t="shared" si="5"/>
        <v>0</v>
      </c>
      <c r="S11" s="235"/>
      <c r="T11" s="142">
        <f>SUM(T12:T12)</f>
        <v>0</v>
      </c>
      <c r="U11" s="162">
        <f>SUM(U12:U12)</f>
        <v>0</v>
      </c>
      <c r="V11" s="162">
        <f>SUM(V12:V12)</f>
        <v>0</v>
      </c>
      <c r="W11" s="49">
        <f>SUM(W12:W12)</f>
        <v>0</v>
      </c>
      <c r="X11" s="162">
        <f>SUM(X12:X12)</f>
        <v>0</v>
      </c>
    </row>
    <row r="12" spans="1:24">
      <c r="B12" s="34"/>
      <c r="C12" s="34"/>
      <c r="D12" s="70" t="s">
        <v>7</v>
      </c>
      <c r="E12" s="79" t="s">
        <v>8</v>
      </c>
      <c r="F12" s="96">
        <f t="shared" si="6"/>
        <v>16300</v>
      </c>
      <c r="G12" s="100">
        <f t="shared" si="7"/>
        <v>7014.76</v>
      </c>
      <c r="H12" s="105">
        <f t="shared" si="8"/>
        <v>0.43035337423312886</v>
      </c>
      <c r="I12" s="109">
        <v>16300</v>
      </c>
      <c r="J12" s="143">
        <v>7014.76</v>
      </c>
      <c r="K12" s="105">
        <f t="shared" si="9"/>
        <v>0.43035337423312886</v>
      </c>
      <c r="L12" s="146"/>
      <c r="M12" s="163"/>
      <c r="N12" s="163"/>
      <c r="O12" s="50"/>
      <c r="P12" s="163"/>
      <c r="Q12" s="127"/>
      <c r="R12" s="146"/>
      <c r="S12" s="236"/>
      <c r="T12" s="146"/>
      <c r="U12" s="163"/>
      <c r="V12" s="163"/>
      <c r="W12" s="50"/>
      <c r="X12" s="163"/>
    </row>
    <row r="13" spans="1:24" s="5" customFormat="1">
      <c r="A13" s="9"/>
      <c r="B13" s="35" t="s">
        <v>127</v>
      </c>
      <c r="C13" s="36"/>
      <c r="D13" s="71"/>
      <c r="E13" s="80" t="s">
        <v>9</v>
      </c>
      <c r="F13" s="97">
        <f t="shared" si="6"/>
        <v>253000</v>
      </c>
      <c r="G13" s="101">
        <f t="shared" si="7"/>
        <v>221891.17</v>
      </c>
      <c r="H13" s="106">
        <f t="shared" si="8"/>
        <v>0.87704019762845853</v>
      </c>
      <c r="I13" s="97">
        <f>SUM(I14)</f>
        <v>253000</v>
      </c>
      <c r="J13" s="101">
        <f t="shared" ref="J13:X14" si="10">SUM(J14)</f>
        <v>221891.17</v>
      </c>
      <c r="K13" s="106">
        <f t="shared" si="9"/>
        <v>0.87704019762845853</v>
      </c>
      <c r="L13" s="101">
        <f t="shared" si="10"/>
        <v>0</v>
      </c>
      <c r="M13" s="164">
        <f t="shared" si="10"/>
        <v>0</v>
      </c>
      <c r="N13" s="164">
        <f t="shared" si="10"/>
        <v>0</v>
      </c>
      <c r="O13" s="51">
        <f t="shared" si="10"/>
        <v>0</v>
      </c>
      <c r="P13" s="164">
        <f t="shared" si="10"/>
        <v>0</v>
      </c>
      <c r="Q13" s="128">
        <f t="shared" si="10"/>
        <v>0</v>
      </c>
      <c r="R13" s="101">
        <f t="shared" si="10"/>
        <v>0</v>
      </c>
      <c r="S13" s="237"/>
      <c r="T13" s="101">
        <f t="shared" si="10"/>
        <v>0</v>
      </c>
      <c r="U13" s="164">
        <f t="shared" si="10"/>
        <v>0</v>
      </c>
      <c r="V13" s="164">
        <f t="shared" si="10"/>
        <v>0</v>
      </c>
      <c r="W13" s="51">
        <f t="shared" si="10"/>
        <v>0</v>
      </c>
      <c r="X13" s="164">
        <f t="shared" si="10"/>
        <v>0</v>
      </c>
    </row>
    <row r="14" spans="1:24" s="6" customFormat="1">
      <c r="A14" s="227"/>
      <c r="B14" s="33"/>
      <c r="C14" s="67" t="s">
        <v>10</v>
      </c>
      <c r="D14" s="67"/>
      <c r="E14" s="78" t="s">
        <v>6</v>
      </c>
      <c r="F14" s="95">
        <f t="shared" si="6"/>
        <v>253000</v>
      </c>
      <c r="G14" s="99">
        <f t="shared" si="7"/>
        <v>221891.17</v>
      </c>
      <c r="H14" s="104">
        <f t="shared" si="8"/>
        <v>0.87704019762845853</v>
      </c>
      <c r="I14" s="108">
        <f>SUM(I15:I15)</f>
        <v>253000</v>
      </c>
      <c r="J14" s="142">
        <f>SUM(J15:J15)</f>
        <v>221891.17</v>
      </c>
      <c r="K14" s="104">
        <f t="shared" si="9"/>
        <v>0.87704019762845853</v>
      </c>
      <c r="L14" s="142">
        <f t="shared" si="10"/>
        <v>0</v>
      </c>
      <c r="M14" s="162">
        <f t="shared" si="10"/>
        <v>0</v>
      </c>
      <c r="N14" s="162">
        <f t="shared" si="10"/>
        <v>0</v>
      </c>
      <c r="O14" s="49">
        <f t="shared" si="10"/>
        <v>0</v>
      </c>
      <c r="P14" s="162">
        <f t="shared" si="10"/>
        <v>0</v>
      </c>
      <c r="Q14" s="126">
        <f t="shared" si="10"/>
        <v>0</v>
      </c>
      <c r="R14" s="142">
        <f t="shared" si="10"/>
        <v>0</v>
      </c>
      <c r="S14" s="235"/>
      <c r="T14" s="142">
        <f t="shared" si="10"/>
        <v>0</v>
      </c>
      <c r="U14" s="162">
        <f t="shared" si="10"/>
        <v>0</v>
      </c>
      <c r="V14" s="162">
        <f t="shared" si="10"/>
        <v>0</v>
      </c>
      <c r="W14" s="49">
        <f t="shared" si="10"/>
        <v>0</v>
      </c>
      <c r="X14" s="162">
        <f t="shared" si="10"/>
        <v>0</v>
      </c>
    </row>
    <row r="15" spans="1:24">
      <c r="B15" s="34"/>
      <c r="C15" s="68"/>
      <c r="D15" s="70" t="s">
        <v>7</v>
      </c>
      <c r="E15" s="79" t="s">
        <v>8</v>
      </c>
      <c r="F15" s="96">
        <f t="shared" si="6"/>
        <v>253000</v>
      </c>
      <c r="G15" s="100">
        <f>SUM(J15+R15)</f>
        <v>221891.17</v>
      </c>
      <c r="H15" s="105">
        <f t="shared" si="8"/>
        <v>0.87704019762845853</v>
      </c>
      <c r="I15" s="109">
        <v>253000</v>
      </c>
      <c r="J15" s="143">
        <v>221891.17</v>
      </c>
      <c r="K15" s="105">
        <f t="shared" si="9"/>
        <v>0.87704019762845853</v>
      </c>
      <c r="L15" s="146"/>
      <c r="M15" s="163"/>
      <c r="N15" s="163"/>
      <c r="O15" s="50"/>
      <c r="P15" s="163"/>
      <c r="Q15" s="127"/>
      <c r="R15" s="146"/>
      <c r="S15" s="236"/>
      <c r="T15" s="146"/>
      <c r="U15" s="163"/>
      <c r="V15" s="163"/>
      <c r="W15" s="50"/>
      <c r="X15" s="163"/>
    </row>
    <row r="16" spans="1:24" s="5" customFormat="1">
      <c r="A16" s="9"/>
      <c r="B16" s="35" t="s">
        <v>128</v>
      </c>
      <c r="C16" s="36"/>
      <c r="D16" s="71"/>
      <c r="E16" s="81" t="s">
        <v>11</v>
      </c>
      <c r="F16" s="97">
        <f t="shared" si="6"/>
        <v>900</v>
      </c>
      <c r="G16" s="101">
        <f t="shared" si="7"/>
        <v>980</v>
      </c>
      <c r="H16" s="106">
        <f t="shared" si="8"/>
        <v>1.0888888888888888</v>
      </c>
      <c r="I16" s="110">
        <f>SUM(I17)</f>
        <v>900</v>
      </c>
      <c r="J16" s="144">
        <f t="shared" ref="J16:X17" si="11">SUM(J17)</f>
        <v>980</v>
      </c>
      <c r="K16" s="106">
        <f t="shared" si="9"/>
        <v>1.0888888888888888</v>
      </c>
      <c r="L16" s="144">
        <f t="shared" si="11"/>
        <v>0</v>
      </c>
      <c r="M16" s="165">
        <f t="shared" si="11"/>
        <v>0</v>
      </c>
      <c r="N16" s="165">
        <f t="shared" si="11"/>
        <v>0</v>
      </c>
      <c r="O16" s="52">
        <f t="shared" si="11"/>
        <v>0</v>
      </c>
      <c r="P16" s="165">
        <f t="shared" si="11"/>
        <v>0</v>
      </c>
      <c r="Q16" s="129">
        <f t="shared" si="11"/>
        <v>0</v>
      </c>
      <c r="R16" s="144">
        <f t="shared" si="11"/>
        <v>0</v>
      </c>
      <c r="S16" s="237"/>
      <c r="T16" s="144">
        <f t="shared" si="11"/>
        <v>0</v>
      </c>
      <c r="U16" s="165">
        <f t="shared" si="11"/>
        <v>0</v>
      </c>
      <c r="V16" s="165">
        <f t="shared" si="11"/>
        <v>0</v>
      </c>
      <c r="W16" s="52">
        <f t="shared" si="11"/>
        <v>0</v>
      </c>
      <c r="X16" s="165">
        <f t="shared" si="11"/>
        <v>0</v>
      </c>
    </row>
    <row r="17" spans="1:24" s="6" customFormat="1">
      <c r="A17" s="227"/>
      <c r="B17" s="33"/>
      <c r="C17" s="66" t="s">
        <v>129</v>
      </c>
      <c r="D17" s="67"/>
      <c r="E17" s="78" t="s">
        <v>6</v>
      </c>
      <c r="F17" s="95">
        <f t="shared" si="6"/>
        <v>900</v>
      </c>
      <c r="G17" s="99">
        <f t="shared" si="7"/>
        <v>980</v>
      </c>
      <c r="H17" s="104">
        <f t="shared" si="8"/>
        <v>1.0888888888888888</v>
      </c>
      <c r="I17" s="108">
        <f>SUM(I18)</f>
        <v>900</v>
      </c>
      <c r="J17" s="142">
        <f t="shared" si="11"/>
        <v>980</v>
      </c>
      <c r="K17" s="104">
        <f t="shared" si="9"/>
        <v>1.0888888888888888</v>
      </c>
      <c r="L17" s="142">
        <f t="shared" si="11"/>
        <v>0</v>
      </c>
      <c r="M17" s="162">
        <f t="shared" si="11"/>
        <v>0</v>
      </c>
      <c r="N17" s="162">
        <f t="shared" si="11"/>
        <v>0</v>
      </c>
      <c r="O17" s="49">
        <f t="shared" si="11"/>
        <v>0</v>
      </c>
      <c r="P17" s="162">
        <f t="shared" si="11"/>
        <v>0</v>
      </c>
      <c r="Q17" s="126">
        <f t="shared" si="11"/>
        <v>0</v>
      </c>
      <c r="R17" s="142">
        <f t="shared" si="11"/>
        <v>0</v>
      </c>
      <c r="S17" s="235"/>
      <c r="T17" s="142">
        <f t="shared" si="11"/>
        <v>0</v>
      </c>
      <c r="U17" s="162">
        <f t="shared" si="11"/>
        <v>0</v>
      </c>
      <c r="V17" s="162">
        <f t="shared" si="11"/>
        <v>0</v>
      </c>
      <c r="W17" s="49">
        <f t="shared" si="11"/>
        <v>0</v>
      </c>
      <c r="X17" s="162">
        <f t="shared" si="11"/>
        <v>0</v>
      </c>
    </row>
    <row r="18" spans="1:24">
      <c r="B18" s="34"/>
      <c r="C18" s="34"/>
      <c r="D18" s="70" t="s">
        <v>12</v>
      </c>
      <c r="E18" s="79" t="s">
        <v>13</v>
      </c>
      <c r="F18" s="96">
        <f t="shared" si="6"/>
        <v>900</v>
      </c>
      <c r="G18" s="100">
        <f t="shared" si="7"/>
        <v>980</v>
      </c>
      <c r="H18" s="105">
        <f t="shared" si="8"/>
        <v>1.0888888888888888</v>
      </c>
      <c r="I18" s="109">
        <v>900</v>
      </c>
      <c r="J18" s="143">
        <v>980</v>
      </c>
      <c r="K18" s="105">
        <f t="shared" si="9"/>
        <v>1.0888888888888888</v>
      </c>
      <c r="L18" s="146"/>
      <c r="M18" s="166"/>
      <c r="N18" s="163"/>
      <c r="O18" s="50"/>
      <c r="P18" s="163"/>
      <c r="Q18" s="127"/>
      <c r="R18" s="146"/>
      <c r="S18" s="236"/>
      <c r="T18" s="146"/>
      <c r="U18" s="163"/>
      <c r="V18" s="163"/>
      <c r="W18" s="50"/>
      <c r="X18" s="163"/>
    </row>
    <row r="19" spans="1:24" s="5" customFormat="1">
      <c r="A19" s="9"/>
      <c r="B19" s="36">
        <v>600</v>
      </c>
      <c r="C19" s="36"/>
      <c r="D19" s="71"/>
      <c r="E19" s="81" t="s">
        <v>14</v>
      </c>
      <c r="F19" s="97">
        <f t="shared" si="6"/>
        <v>11956348</v>
      </c>
      <c r="G19" s="101">
        <f t="shared" si="7"/>
        <v>10466998.209999999</v>
      </c>
      <c r="H19" s="106">
        <f t="shared" si="8"/>
        <v>0.87543438933025364</v>
      </c>
      <c r="I19" s="110">
        <f>SUM(I20+I32)</f>
        <v>2247932</v>
      </c>
      <c r="J19" s="144">
        <f>SUM(J20+J32)</f>
        <v>2226815.8299999996</v>
      </c>
      <c r="K19" s="106">
        <f t="shared" si="9"/>
        <v>0.99060640179507187</v>
      </c>
      <c r="L19" s="144">
        <f t="shared" ref="L19:R19" si="12">SUM(L20+L32)</f>
        <v>57429.05</v>
      </c>
      <c r="M19" s="165">
        <f t="shared" si="12"/>
        <v>0</v>
      </c>
      <c r="N19" s="165">
        <f t="shared" si="12"/>
        <v>0</v>
      </c>
      <c r="O19" s="52">
        <f t="shared" si="12"/>
        <v>0</v>
      </c>
      <c r="P19" s="165">
        <f t="shared" si="12"/>
        <v>0</v>
      </c>
      <c r="Q19" s="129">
        <f t="shared" si="12"/>
        <v>9708416</v>
      </c>
      <c r="R19" s="144">
        <f t="shared" si="12"/>
        <v>8240182.3799999999</v>
      </c>
      <c r="S19" s="237">
        <f t="shared" ref="S19:S94" si="13">SUM(R19/Q19)</f>
        <v>0.84876692346104654</v>
      </c>
      <c r="T19" s="144">
        <f>SUM(T20+T32)</f>
        <v>7082276.9699999997</v>
      </c>
      <c r="U19" s="165">
        <f>SUM(U20+U32)</f>
        <v>0</v>
      </c>
      <c r="V19" s="165">
        <f>SUM(V20+V32)</f>
        <v>0</v>
      </c>
      <c r="W19" s="52">
        <f>SUM(W20+W32)</f>
        <v>0</v>
      </c>
      <c r="X19" s="165">
        <f>SUM(X20+X32)</f>
        <v>0</v>
      </c>
    </row>
    <row r="20" spans="1:24" s="6" customFormat="1">
      <c r="A20" s="227"/>
      <c r="B20" s="33"/>
      <c r="C20" s="33">
        <v>60014</v>
      </c>
      <c r="D20" s="67"/>
      <c r="E20" s="78" t="s">
        <v>15</v>
      </c>
      <c r="F20" s="95">
        <f t="shared" si="6"/>
        <v>10169315</v>
      </c>
      <c r="G20" s="99">
        <f t="shared" si="7"/>
        <v>8700784.6899999995</v>
      </c>
      <c r="H20" s="104">
        <f t="shared" si="8"/>
        <v>0.85559201283468944</v>
      </c>
      <c r="I20" s="111">
        <f>SUM(I21:I31)</f>
        <v>463459</v>
      </c>
      <c r="J20" s="145">
        <f>SUM(J21:J31)</f>
        <v>468330.31</v>
      </c>
      <c r="K20" s="104">
        <f t="shared" si="9"/>
        <v>1.0105107679427954</v>
      </c>
      <c r="L20" s="145">
        <f t="shared" ref="L20:R20" si="14">SUM(L21:L31)</f>
        <v>57429.05</v>
      </c>
      <c r="M20" s="167">
        <f t="shared" si="14"/>
        <v>0</v>
      </c>
      <c r="N20" s="167">
        <f t="shared" si="14"/>
        <v>0</v>
      </c>
      <c r="O20" s="53">
        <f t="shared" si="14"/>
        <v>0</v>
      </c>
      <c r="P20" s="167">
        <f t="shared" si="14"/>
        <v>0</v>
      </c>
      <c r="Q20" s="130">
        <f>SUM(Q21:Q31)</f>
        <v>9705856</v>
      </c>
      <c r="R20" s="145">
        <f t="shared" si="14"/>
        <v>8232454.3799999999</v>
      </c>
      <c r="S20" s="235">
        <f t="shared" si="13"/>
        <v>0.8481945724313239</v>
      </c>
      <c r="T20" s="145">
        <f>SUM(T21:T31)</f>
        <v>7082276.9699999997</v>
      </c>
      <c r="U20" s="167">
        <f>SUM(U21:U31)</f>
        <v>0</v>
      </c>
      <c r="V20" s="167">
        <f>SUM(V21:V31)</f>
        <v>0</v>
      </c>
      <c r="W20" s="53">
        <f>SUM(W21:W31)</f>
        <v>0</v>
      </c>
      <c r="X20" s="167">
        <f>SUM(X21:X31)</f>
        <v>0</v>
      </c>
    </row>
    <row r="21" spans="1:24">
      <c r="B21" s="34"/>
      <c r="C21" s="34"/>
      <c r="D21" s="72" t="s">
        <v>29</v>
      </c>
      <c r="E21" s="79" t="s">
        <v>163</v>
      </c>
      <c r="F21" s="96">
        <f t="shared" si="6"/>
        <v>112151</v>
      </c>
      <c r="G21" s="100">
        <f t="shared" ref="G21:G25" si="15">SUM(J21+R21)</f>
        <v>112891.9</v>
      </c>
      <c r="H21" s="105">
        <f t="shared" ref="H21:H30" si="16">SUM(G21/F21)</f>
        <v>1.0066062719012758</v>
      </c>
      <c r="I21" s="112">
        <v>112151</v>
      </c>
      <c r="J21" s="146">
        <v>112891.9</v>
      </c>
      <c r="K21" s="105">
        <f t="shared" si="9"/>
        <v>1.0066062719012758</v>
      </c>
      <c r="L21" s="146"/>
      <c r="M21" s="163"/>
      <c r="N21" s="163"/>
      <c r="O21" s="50"/>
      <c r="P21" s="163"/>
      <c r="Q21" s="127"/>
      <c r="R21" s="146"/>
      <c r="S21" s="236"/>
      <c r="T21" s="146"/>
      <c r="U21" s="163"/>
      <c r="V21" s="163"/>
      <c r="W21" s="50"/>
      <c r="X21" s="163"/>
    </row>
    <row r="22" spans="1:24">
      <c r="B22" s="34"/>
      <c r="C22" s="34"/>
      <c r="D22" s="72" t="s">
        <v>7</v>
      </c>
      <c r="E22" s="79" t="s">
        <v>8</v>
      </c>
      <c r="F22" s="96">
        <f t="shared" si="6"/>
        <v>283225</v>
      </c>
      <c r="G22" s="100">
        <f t="shared" si="15"/>
        <v>297613.36</v>
      </c>
      <c r="H22" s="105">
        <f t="shared" si="16"/>
        <v>1.0508018713037337</v>
      </c>
      <c r="I22" s="112">
        <v>283225</v>
      </c>
      <c r="J22" s="146">
        <v>297613.36</v>
      </c>
      <c r="K22" s="105">
        <f t="shared" si="9"/>
        <v>1.0508018713037337</v>
      </c>
      <c r="L22" s="146"/>
      <c r="M22" s="163"/>
      <c r="N22" s="163"/>
      <c r="O22" s="50"/>
      <c r="P22" s="163"/>
      <c r="Q22" s="127"/>
      <c r="R22" s="146"/>
      <c r="S22" s="236"/>
      <c r="T22" s="146"/>
      <c r="U22" s="163"/>
      <c r="V22" s="163"/>
      <c r="W22" s="50"/>
      <c r="X22" s="163"/>
    </row>
    <row r="23" spans="1:24">
      <c r="B23" s="34"/>
      <c r="C23" s="34"/>
      <c r="D23" s="72" t="s">
        <v>156</v>
      </c>
      <c r="E23" s="79" t="s">
        <v>106</v>
      </c>
      <c r="F23" s="96">
        <f t="shared" si="6"/>
        <v>63227</v>
      </c>
      <c r="G23" s="100">
        <f t="shared" si="15"/>
        <v>52772.62</v>
      </c>
      <c r="H23" s="105">
        <f t="shared" si="16"/>
        <v>0.83465323358691701</v>
      </c>
      <c r="I23" s="112">
        <v>63227</v>
      </c>
      <c r="J23" s="146">
        <v>52772.62</v>
      </c>
      <c r="K23" s="105">
        <f t="shared" si="9"/>
        <v>0.83465323358691701</v>
      </c>
      <c r="L23" s="146">
        <v>52772.62</v>
      </c>
      <c r="M23" s="163"/>
      <c r="N23" s="163"/>
      <c r="O23" s="50"/>
      <c r="P23" s="163"/>
      <c r="Q23" s="127"/>
      <c r="R23" s="146"/>
      <c r="S23" s="236"/>
      <c r="T23" s="146"/>
      <c r="U23" s="163"/>
      <c r="V23" s="163"/>
      <c r="W23" s="50"/>
      <c r="X23" s="163"/>
    </row>
    <row r="24" spans="1:24" hidden="1">
      <c r="B24" s="34"/>
      <c r="C24" s="34"/>
      <c r="D24" s="72" t="s">
        <v>123</v>
      </c>
      <c r="E24" s="79" t="s">
        <v>147</v>
      </c>
      <c r="F24" s="96">
        <f t="shared" si="6"/>
        <v>0</v>
      </c>
      <c r="G24" s="100">
        <f t="shared" si="15"/>
        <v>0</v>
      </c>
      <c r="H24" s="105" t="e">
        <f t="shared" si="16"/>
        <v>#DIV/0!</v>
      </c>
      <c r="I24" s="112"/>
      <c r="J24" s="146"/>
      <c r="K24" s="105"/>
      <c r="L24" s="146"/>
      <c r="M24" s="163"/>
      <c r="N24" s="163"/>
      <c r="O24" s="50"/>
      <c r="P24" s="163"/>
      <c r="Q24" s="127"/>
      <c r="R24" s="146"/>
      <c r="S24" s="236"/>
      <c r="T24" s="146"/>
      <c r="U24" s="163"/>
      <c r="V24" s="163"/>
      <c r="W24" s="50"/>
      <c r="X24" s="163"/>
    </row>
    <row r="25" spans="1:24">
      <c r="B25" s="34"/>
      <c r="C25" s="34"/>
      <c r="D25" s="72" t="s">
        <v>124</v>
      </c>
      <c r="E25" s="79" t="s">
        <v>111</v>
      </c>
      <c r="F25" s="96">
        <f t="shared" si="6"/>
        <v>4856</v>
      </c>
      <c r="G25" s="100">
        <f t="shared" si="15"/>
        <v>4656.43</v>
      </c>
      <c r="H25" s="105">
        <f t="shared" si="16"/>
        <v>0.95890238879736411</v>
      </c>
      <c r="I25" s="112">
        <v>4856</v>
      </c>
      <c r="J25" s="146">
        <v>4656.43</v>
      </c>
      <c r="K25" s="105">
        <f t="shared" si="9"/>
        <v>0.95890238879736411</v>
      </c>
      <c r="L25" s="146">
        <v>4656.43</v>
      </c>
      <c r="M25" s="163"/>
      <c r="N25" s="163"/>
      <c r="O25" s="50"/>
      <c r="P25" s="163"/>
      <c r="Q25" s="127"/>
      <c r="R25" s="146"/>
      <c r="S25" s="236"/>
      <c r="T25" s="146"/>
      <c r="U25" s="163"/>
      <c r="V25" s="163"/>
      <c r="W25" s="50"/>
      <c r="X25" s="163"/>
    </row>
    <row r="26" spans="1:24">
      <c r="B26" s="34"/>
      <c r="C26" s="34"/>
      <c r="D26" s="70" t="s">
        <v>59</v>
      </c>
      <c r="E26" s="79" t="s">
        <v>119</v>
      </c>
      <c r="F26" s="96">
        <f t="shared" si="6"/>
        <v>0</v>
      </c>
      <c r="G26" s="100">
        <f t="shared" si="7"/>
        <v>396</v>
      </c>
      <c r="H26" s="105"/>
      <c r="I26" s="112">
        <v>0</v>
      </c>
      <c r="J26" s="146">
        <v>396</v>
      </c>
      <c r="K26" s="105"/>
      <c r="L26" s="146"/>
      <c r="M26" s="163"/>
      <c r="N26" s="163"/>
      <c r="O26" s="50"/>
      <c r="P26" s="163"/>
      <c r="Q26" s="127"/>
      <c r="R26" s="146"/>
      <c r="S26" s="236"/>
      <c r="T26" s="146"/>
      <c r="U26" s="163"/>
      <c r="V26" s="163"/>
      <c r="W26" s="50"/>
      <c r="X26" s="163"/>
    </row>
    <row r="27" spans="1:24">
      <c r="B27" s="34"/>
      <c r="C27" s="34"/>
      <c r="D27" s="70" t="s">
        <v>160</v>
      </c>
      <c r="E27" s="79" t="s">
        <v>106</v>
      </c>
      <c r="F27" s="96">
        <f t="shared" si="6"/>
        <v>7976388</v>
      </c>
      <c r="G27" s="100">
        <f t="shared" si="7"/>
        <v>6386733.0999999996</v>
      </c>
      <c r="H27" s="105">
        <f t="shared" si="16"/>
        <v>0.80070491806567079</v>
      </c>
      <c r="I27" s="112"/>
      <c r="J27" s="146"/>
      <c r="K27" s="105"/>
      <c r="L27" s="146"/>
      <c r="M27" s="163"/>
      <c r="N27" s="163"/>
      <c r="O27" s="50"/>
      <c r="P27" s="163"/>
      <c r="Q27" s="127">
        <v>7976388</v>
      </c>
      <c r="R27" s="146">
        <v>6386733.0999999996</v>
      </c>
      <c r="S27" s="236">
        <f>SUM(R27/Q27)</f>
        <v>0.80070491806567079</v>
      </c>
      <c r="T27" s="146">
        <v>6386733.0999999996</v>
      </c>
      <c r="U27" s="163"/>
      <c r="V27" s="163"/>
      <c r="W27" s="50"/>
      <c r="X27" s="163"/>
    </row>
    <row r="28" spans="1:24">
      <c r="B28" s="34"/>
      <c r="C28" s="34"/>
      <c r="D28" s="70" t="s">
        <v>19</v>
      </c>
      <c r="E28" s="79" t="s">
        <v>111</v>
      </c>
      <c r="F28" s="96">
        <f t="shared" si="6"/>
        <v>807867</v>
      </c>
      <c r="G28" s="100">
        <f t="shared" si="7"/>
        <v>1150177.4099999999</v>
      </c>
      <c r="H28" s="105">
        <f t="shared" si="16"/>
        <v>1.4237212437195725</v>
      </c>
      <c r="I28" s="112"/>
      <c r="J28" s="146"/>
      <c r="K28" s="105"/>
      <c r="L28" s="146"/>
      <c r="M28" s="163"/>
      <c r="N28" s="163"/>
      <c r="O28" s="50"/>
      <c r="P28" s="163"/>
      <c r="Q28" s="131">
        <v>807867</v>
      </c>
      <c r="R28" s="147">
        <v>1150177.4099999999</v>
      </c>
      <c r="S28" s="236">
        <f t="shared" si="13"/>
        <v>1.4237212437195725</v>
      </c>
      <c r="T28" s="147"/>
      <c r="U28" s="163"/>
      <c r="V28" s="163"/>
      <c r="W28" s="50"/>
      <c r="X28" s="198"/>
    </row>
    <row r="29" spans="1:24">
      <c r="B29" s="34"/>
      <c r="C29" s="34"/>
      <c r="D29" s="70" t="s">
        <v>176</v>
      </c>
      <c r="E29" s="79" t="s">
        <v>111</v>
      </c>
      <c r="F29" s="96">
        <f t="shared" si="6"/>
        <v>921601</v>
      </c>
      <c r="G29" s="100">
        <f t="shared" si="7"/>
        <v>695543.87</v>
      </c>
      <c r="H29" s="105">
        <f t="shared" si="16"/>
        <v>0.75471258169207711</v>
      </c>
      <c r="I29" s="112"/>
      <c r="J29" s="146"/>
      <c r="K29" s="105"/>
      <c r="L29" s="146"/>
      <c r="M29" s="163"/>
      <c r="N29" s="163"/>
      <c r="O29" s="50"/>
      <c r="P29" s="163"/>
      <c r="Q29" s="131">
        <v>921601</v>
      </c>
      <c r="R29" s="147">
        <v>695543.87</v>
      </c>
      <c r="S29" s="236">
        <f t="shared" si="13"/>
        <v>0.75471258169207711</v>
      </c>
      <c r="T29" s="147">
        <v>695543.87</v>
      </c>
      <c r="U29" s="163"/>
      <c r="V29" s="163"/>
      <c r="W29" s="50"/>
      <c r="X29" s="198"/>
    </row>
    <row r="30" spans="1:24" hidden="1">
      <c r="B30" s="34"/>
      <c r="C30" s="34"/>
      <c r="D30" s="70" t="s">
        <v>114</v>
      </c>
      <c r="E30" s="79" t="s">
        <v>134</v>
      </c>
      <c r="F30" s="96">
        <f t="shared" si="6"/>
        <v>0</v>
      </c>
      <c r="G30" s="100">
        <f t="shared" si="7"/>
        <v>0</v>
      </c>
      <c r="H30" s="105" t="e">
        <f t="shared" si="16"/>
        <v>#DIV/0!</v>
      </c>
      <c r="I30" s="112"/>
      <c r="J30" s="146"/>
      <c r="K30" s="105"/>
      <c r="L30" s="146"/>
      <c r="M30" s="163"/>
      <c r="N30" s="163"/>
      <c r="O30" s="50"/>
      <c r="P30" s="163"/>
      <c r="Q30" s="261"/>
      <c r="R30" s="147"/>
      <c r="S30" s="236" t="e">
        <f t="shared" si="13"/>
        <v>#DIV/0!</v>
      </c>
      <c r="T30" s="147"/>
      <c r="U30" s="163"/>
      <c r="V30" s="163"/>
      <c r="W30" s="50"/>
      <c r="X30" s="198"/>
    </row>
    <row r="31" spans="1:24" hidden="1">
      <c r="B31" s="34"/>
      <c r="C31" s="34"/>
      <c r="D31" s="70" t="s">
        <v>177</v>
      </c>
      <c r="E31" s="79" t="s">
        <v>147</v>
      </c>
      <c r="F31" s="96">
        <f t="shared" si="6"/>
        <v>0</v>
      </c>
      <c r="G31" s="100">
        <f t="shared" si="7"/>
        <v>0</v>
      </c>
      <c r="H31" s="105" t="e">
        <f t="shared" si="8"/>
        <v>#DIV/0!</v>
      </c>
      <c r="I31" s="112"/>
      <c r="J31" s="146"/>
      <c r="K31" s="105"/>
      <c r="L31" s="146"/>
      <c r="M31" s="163"/>
      <c r="N31" s="163"/>
      <c r="O31" s="50"/>
      <c r="P31" s="163"/>
      <c r="Q31" s="261"/>
      <c r="R31" s="147"/>
      <c r="S31" s="236" t="e">
        <f t="shared" si="13"/>
        <v>#DIV/0!</v>
      </c>
      <c r="T31" s="147"/>
      <c r="U31" s="163"/>
      <c r="V31" s="163"/>
      <c r="W31" s="50"/>
      <c r="X31" s="198"/>
    </row>
    <row r="32" spans="1:24" s="6" customFormat="1">
      <c r="A32" s="227"/>
      <c r="B32" s="33"/>
      <c r="C32" s="33">
        <v>60095</v>
      </c>
      <c r="D32" s="67"/>
      <c r="E32" s="78" t="s">
        <v>64</v>
      </c>
      <c r="F32" s="95">
        <f t="shared" si="6"/>
        <v>1787033</v>
      </c>
      <c r="G32" s="99">
        <f t="shared" si="7"/>
        <v>1766213.5199999998</v>
      </c>
      <c r="H32" s="104">
        <f t="shared" si="8"/>
        <v>0.98834969471744494</v>
      </c>
      <c r="I32" s="108">
        <f>SUM(I33:I40)</f>
        <v>1784473</v>
      </c>
      <c r="J32" s="142">
        <f>SUM(J33:J40)</f>
        <v>1758485.5199999998</v>
      </c>
      <c r="K32" s="104">
        <f t="shared" si="9"/>
        <v>0.9854368880896488</v>
      </c>
      <c r="L32" s="142">
        <f t="shared" ref="L32:R32" si="17">SUM(L33:L40)</f>
        <v>0</v>
      </c>
      <c r="M32" s="162">
        <f t="shared" si="17"/>
        <v>0</v>
      </c>
      <c r="N32" s="162">
        <f t="shared" si="17"/>
        <v>0</v>
      </c>
      <c r="O32" s="49">
        <f t="shared" si="17"/>
        <v>0</v>
      </c>
      <c r="P32" s="162">
        <f t="shared" si="17"/>
        <v>0</v>
      </c>
      <c r="Q32" s="126">
        <f t="shared" si="17"/>
        <v>2560</v>
      </c>
      <c r="R32" s="142">
        <f t="shared" si="17"/>
        <v>7728</v>
      </c>
      <c r="S32" s="235">
        <f>SUM(R32/Q32)</f>
        <v>3.0187499999999998</v>
      </c>
      <c r="T32" s="142">
        <f>SUM(T33:T40)</f>
        <v>0</v>
      </c>
      <c r="U32" s="162">
        <f>SUM(U33:U40)</f>
        <v>0</v>
      </c>
      <c r="V32" s="162">
        <f>SUM(V33:V40)</f>
        <v>0</v>
      </c>
      <c r="W32" s="49">
        <f>SUM(W33:W40)</f>
        <v>0</v>
      </c>
      <c r="X32" s="162">
        <f>SUM(X33:X40)</f>
        <v>0</v>
      </c>
    </row>
    <row r="33" spans="1:24">
      <c r="B33" s="34"/>
      <c r="C33" s="34"/>
      <c r="D33" s="70" t="s">
        <v>20</v>
      </c>
      <c r="E33" s="79" t="s">
        <v>21</v>
      </c>
      <c r="F33" s="96">
        <f t="shared" si="6"/>
        <v>1465192</v>
      </c>
      <c r="G33" s="100">
        <f t="shared" si="7"/>
        <v>1441097</v>
      </c>
      <c r="H33" s="105">
        <f t="shared" si="8"/>
        <v>0.98355505626566353</v>
      </c>
      <c r="I33" s="109">
        <v>1465192</v>
      </c>
      <c r="J33" s="143">
        <v>1441097</v>
      </c>
      <c r="K33" s="105">
        <f t="shared" si="9"/>
        <v>0.98355505626566353</v>
      </c>
      <c r="L33" s="146"/>
      <c r="M33" s="163"/>
      <c r="N33" s="163"/>
      <c r="O33" s="50"/>
      <c r="P33" s="163"/>
      <c r="Q33" s="127">
        <v>0</v>
      </c>
      <c r="R33" s="146"/>
      <c r="S33" s="236"/>
      <c r="T33" s="146"/>
      <c r="U33" s="163"/>
      <c r="V33" s="163"/>
      <c r="W33" s="50"/>
      <c r="X33" s="163"/>
    </row>
    <row r="34" spans="1:24">
      <c r="B34" s="34"/>
      <c r="C34" s="34"/>
      <c r="D34" s="72" t="s">
        <v>157</v>
      </c>
      <c r="E34" s="79" t="s">
        <v>164</v>
      </c>
      <c r="F34" s="96">
        <f t="shared" si="6"/>
        <v>211607</v>
      </c>
      <c r="G34" s="100">
        <f t="shared" si="7"/>
        <v>207484.5</v>
      </c>
      <c r="H34" s="105">
        <f t="shared" si="8"/>
        <v>0.98051813030759849</v>
      </c>
      <c r="I34" s="109">
        <v>211607</v>
      </c>
      <c r="J34" s="143">
        <v>207484.5</v>
      </c>
      <c r="K34" s="105">
        <f t="shared" si="9"/>
        <v>0.98051813030759849</v>
      </c>
      <c r="L34" s="146"/>
      <c r="M34" s="163"/>
      <c r="N34" s="163"/>
      <c r="O34" s="50"/>
      <c r="P34" s="163"/>
      <c r="Q34" s="127"/>
      <c r="R34" s="146"/>
      <c r="S34" s="236"/>
      <c r="T34" s="146"/>
      <c r="U34" s="163"/>
      <c r="V34" s="163"/>
      <c r="W34" s="50"/>
      <c r="X34" s="163"/>
    </row>
    <row r="35" spans="1:24">
      <c r="B35" s="34"/>
      <c r="C35" s="34"/>
      <c r="D35" s="70" t="s">
        <v>12</v>
      </c>
      <c r="E35" s="79" t="s">
        <v>13</v>
      </c>
      <c r="F35" s="96">
        <f t="shared" si="6"/>
        <v>27814</v>
      </c>
      <c r="G35" s="100">
        <f t="shared" si="7"/>
        <v>32504.400000000001</v>
      </c>
      <c r="H35" s="105">
        <f t="shared" si="8"/>
        <v>1.1686345006112031</v>
      </c>
      <c r="I35" s="109">
        <v>27814</v>
      </c>
      <c r="J35" s="143">
        <v>32504.400000000001</v>
      </c>
      <c r="K35" s="105">
        <f t="shared" si="9"/>
        <v>1.1686345006112031</v>
      </c>
      <c r="L35" s="146"/>
      <c r="M35" s="166"/>
      <c r="N35" s="163"/>
      <c r="O35" s="50"/>
      <c r="P35" s="163"/>
      <c r="Q35" s="127">
        <v>0</v>
      </c>
      <c r="R35" s="146"/>
      <c r="S35" s="236"/>
      <c r="T35" s="146"/>
      <c r="U35" s="163"/>
      <c r="V35" s="163"/>
      <c r="W35" s="50"/>
      <c r="X35" s="163"/>
    </row>
    <row r="36" spans="1:24">
      <c r="B36" s="34"/>
      <c r="C36" s="34"/>
      <c r="D36" s="70" t="s">
        <v>61</v>
      </c>
      <c r="E36" s="79" t="s">
        <v>62</v>
      </c>
      <c r="F36" s="96">
        <f t="shared" si="6"/>
        <v>2560</v>
      </c>
      <c r="G36" s="100">
        <f t="shared" si="7"/>
        <v>7728</v>
      </c>
      <c r="H36" s="105">
        <f t="shared" si="8"/>
        <v>3.0187499999999998</v>
      </c>
      <c r="I36" s="109"/>
      <c r="J36" s="143"/>
      <c r="K36" s="105"/>
      <c r="L36" s="146"/>
      <c r="M36" s="166"/>
      <c r="N36" s="163"/>
      <c r="O36" s="50"/>
      <c r="P36" s="163"/>
      <c r="Q36" s="127">
        <v>2560</v>
      </c>
      <c r="R36" s="146">
        <v>7728</v>
      </c>
      <c r="S36" s="236">
        <f>SUM(R36/Q36)</f>
        <v>3.0187499999999998</v>
      </c>
      <c r="T36" s="146"/>
      <c r="U36" s="163"/>
      <c r="V36" s="163"/>
      <c r="W36" s="50"/>
      <c r="X36" s="163"/>
    </row>
    <row r="37" spans="1:24">
      <c r="B37" s="34"/>
      <c r="C37" s="34"/>
      <c r="D37" s="70" t="s">
        <v>29</v>
      </c>
      <c r="E37" s="79" t="s">
        <v>163</v>
      </c>
      <c r="F37" s="96">
        <f t="shared" si="6"/>
        <v>1779</v>
      </c>
      <c r="G37" s="100">
        <f t="shared" si="7"/>
        <v>3101.06</v>
      </c>
      <c r="H37" s="105">
        <f t="shared" si="8"/>
        <v>1.7431478358628443</v>
      </c>
      <c r="I37" s="109">
        <v>1779</v>
      </c>
      <c r="J37" s="143">
        <v>3101.06</v>
      </c>
      <c r="K37" s="105">
        <f t="shared" si="9"/>
        <v>1.7431478358628443</v>
      </c>
      <c r="L37" s="146"/>
      <c r="M37" s="163"/>
      <c r="N37" s="163"/>
      <c r="O37" s="50"/>
      <c r="P37" s="163"/>
      <c r="Q37" s="127">
        <v>0</v>
      </c>
      <c r="R37" s="146"/>
      <c r="S37" s="236"/>
      <c r="T37" s="146"/>
      <c r="U37" s="163"/>
      <c r="V37" s="163"/>
      <c r="W37" s="50"/>
      <c r="X37" s="163"/>
    </row>
    <row r="38" spans="1:24">
      <c r="B38" s="34"/>
      <c r="C38" s="34"/>
      <c r="D38" s="70" t="s">
        <v>7</v>
      </c>
      <c r="E38" s="79" t="s">
        <v>8</v>
      </c>
      <c r="F38" s="96">
        <f t="shared" si="6"/>
        <v>52671</v>
      </c>
      <c r="G38" s="100">
        <f t="shared" si="7"/>
        <v>49567.88</v>
      </c>
      <c r="H38" s="105">
        <f t="shared" si="8"/>
        <v>0.94108484744926046</v>
      </c>
      <c r="I38" s="109">
        <v>52671</v>
      </c>
      <c r="J38" s="143">
        <v>49567.88</v>
      </c>
      <c r="K38" s="105">
        <f>SUM(J38/I38)</f>
        <v>0.94108484744926046</v>
      </c>
      <c r="L38" s="146"/>
      <c r="M38" s="163"/>
      <c r="N38" s="163"/>
      <c r="O38" s="50"/>
      <c r="P38" s="163"/>
      <c r="Q38" s="127"/>
      <c r="R38" s="146"/>
      <c r="S38" s="236"/>
      <c r="T38" s="146"/>
      <c r="U38" s="163"/>
      <c r="V38" s="163"/>
      <c r="W38" s="50"/>
      <c r="X38" s="163"/>
    </row>
    <row r="39" spans="1:24">
      <c r="B39" s="34"/>
      <c r="C39" s="34"/>
      <c r="D39" s="70" t="s">
        <v>205</v>
      </c>
      <c r="E39" s="79" t="s">
        <v>212</v>
      </c>
      <c r="F39" s="96">
        <f t="shared" ref="F39" si="18">SUM(I39+Q39)</f>
        <v>3000</v>
      </c>
      <c r="G39" s="100">
        <f t="shared" ref="G39" si="19">SUM(J39+R39)</f>
        <v>3000</v>
      </c>
      <c r="H39" s="105">
        <f t="shared" ref="H39" si="20">SUM(G39/F39)</f>
        <v>1</v>
      </c>
      <c r="I39" s="109">
        <v>3000</v>
      </c>
      <c r="J39" s="143">
        <v>3000</v>
      </c>
      <c r="K39" s="105">
        <f>SUM(J39/I39)</f>
        <v>1</v>
      </c>
      <c r="L39" s="146"/>
      <c r="M39" s="163"/>
      <c r="N39" s="163"/>
      <c r="O39" s="50"/>
      <c r="P39" s="163"/>
      <c r="Q39" s="127"/>
      <c r="R39" s="146"/>
      <c r="S39" s="236"/>
      <c r="T39" s="146"/>
      <c r="U39" s="163"/>
      <c r="V39" s="163"/>
      <c r="W39" s="50"/>
      <c r="X39" s="163"/>
    </row>
    <row r="40" spans="1:24">
      <c r="B40" s="34"/>
      <c r="C40" s="34"/>
      <c r="D40" s="70" t="s">
        <v>17</v>
      </c>
      <c r="E40" s="79" t="s">
        <v>112</v>
      </c>
      <c r="F40" s="96">
        <f t="shared" si="6"/>
        <v>22410</v>
      </c>
      <c r="G40" s="100">
        <f t="shared" si="7"/>
        <v>21730.68</v>
      </c>
      <c r="H40" s="105">
        <f t="shared" si="8"/>
        <v>0.96968674698795188</v>
      </c>
      <c r="I40" s="109">
        <v>22410</v>
      </c>
      <c r="J40" s="143">
        <v>21730.68</v>
      </c>
      <c r="K40" s="105">
        <f>SUM(J40/I40)</f>
        <v>0.96968674698795188</v>
      </c>
      <c r="L40" s="146"/>
      <c r="M40" s="163"/>
      <c r="N40" s="163"/>
      <c r="O40" s="50"/>
      <c r="P40" s="166"/>
      <c r="Q40" s="127"/>
      <c r="R40" s="146"/>
      <c r="S40" s="236"/>
      <c r="T40" s="146"/>
      <c r="U40" s="163"/>
      <c r="V40" s="163"/>
      <c r="W40" s="50"/>
      <c r="X40" s="163"/>
    </row>
    <row r="41" spans="1:24">
      <c r="B41" s="36">
        <v>630</v>
      </c>
      <c r="C41" s="36"/>
      <c r="D41" s="71"/>
      <c r="E41" s="81" t="s">
        <v>178</v>
      </c>
      <c r="F41" s="97">
        <f>SUM(F42)</f>
        <v>955732</v>
      </c>
      <c r="G41" s="101">
        <f>SUM(G42)</f>
        <v>876897.13</v>
      </c>
      <c r="H41" s="106">
        <f t="shared" ref="H41" si="21">SUM(G41/F41)</f>
        <v>0.91751362306588036</v>
      </c>
      <c r="I41" s="110">
        <f>SUM(I42)</f>
        <v>30600</v>
      </c>
      <c r="J41" s="144">
        <f>SUM(J42)</f>
        <v>36537.599999999999</v>
      </c>
      <c r="K41" s="106">
        <f t="shared" ref="K41" si="22">SUM(J41/I41)</f>
        <v>1.1940392156862745</v>
      </c>
      <c r="L41" s="144">
        <f>SUM(L42)</f>
        <v>32516.58</v>
      </c>
      <c r="M41" s="165">
        <f t="shared" ref="M41:X41" si="23">SUM(M42)</f>
        <v>0</v>
      </c>
      <c r="N41" s="165">
        <f t="shared" si="23"/>
        <v>0</v>
      </c>
      <c r="O41" s="52">
        <f t="shared" si="23"/>
        <v>0</v>
      </c>
      <c r="P41" s="165">
        <f t="shared" si="23"/>
        <v>0</v>
      </c>
      <c r="Q41" s="129">
        <f t="shared" si="23"/>
        <v>925132</v>
      </c>
      <c r="R41" s="144">
        <f t="shared" si="23"/>
        <v>840359.53</v>
      </c>
      <c r="S41" s="237">
        <f>SUM(R41/Q41)</f>
        <v>0.90836716274001983</v>
      </c>
      <c r="T41" s="144">
        <f t="shared" si="23"/>
        <v>840359.53</v>
      </c>
      <c r="U41" s="165">
        <f t="shared" si="23"/>
        <v>0</v>
      </c>
      <c r="V41" s="165">
        <f t="shared" si="23"/>
        <v>0</v>
      </c>
      <c r="W41" s="52">
        <f t="shared" si="23"/>
        <v>0</v>
      </c>
      <c r="X41" s="165">
        <f t="shared" si="23"/>
        <v>0</v>
      </c>
    </row>
    <row r="42" spans="1:24">
      <c r="B42" s="33"/>
      <c r="C42" s="33">
        <v>63003</v>
      </c>
      <c r="D42" s="67"/>
      <c r="E42" s="78" t="s">
        <v>179</v>
      </c>
      <c r="F42" s="95">
        <f t="shared" ref="F42:F45" si="24">SUM(I42+Q42)</f>
        <v>955732</v>
      </c>
      <c r="G42" s="99">
        <f t="shared" ref="G42:G45" si="25">SUM(J42+R42)</f>
        <v>876897.13</v>
      </c>
      <c r="H42" s="104">
        <f t="shared" ref="H42" si="26">SUM(G42/F42)</f>
        <v>0.91751362306588036</v>
      </c>
      <c r="I42" s="108">
        <f>SUM(I44:I46)</f>
        <v>30600</v>
      </c>
      <c r="J42" s="142">
        <f>SUM(J43:J45)</f>
        <v>36537.599999999999</v>
      </c>
      <c r="K42" s="104">
        <f t="shared" ref="K42" si="27">SUM(J42/I42)</f>
        <v>1.1940392156862745</v>
      </c>
      <c r="L42" s="142">
        <f t="shared" ref="L42:P42" si="28">SUM(L44:L45)</f>
        <v>32516.58</v>
      </c>
      <c r="M42" s="162">
        <f t="shared" si="28"/>
        <v>0</v>
      </c>
      <c r="N42" s="162">
        <f t="shared" si="28"/>
        <v>0</v>
      </c>
      <c r="O42" s="49">
        <f t="shared" si="28"/>
        <v>0</v>
      </c>
      <c r="P42" s="162">
        <f t="shared" si="28"/>
        <v>0</v>
      </c>
      <c r="Q42" s="126">
        <f>SUM(Q44:Q46)</f>
        <v>925132</v>
      </c>
      <c r="R42" s="142">
        <f>SUM(R44:R46)</f>
        <v>840359.53</v>
      </c>
      <c r="S42" s="235"/>
      <c r="T42" s="142">
        <f>SUM(T44:T46)</f>
        <v>840359.53</v>
      </c>
      <c r="U42" s="162">
        <f>SUM(U44:U45)</f>
        <v>0</v>
      </c>
      <c r="V42" s="162">
        <f>SUM(V44:V45)</f>
        <v>0</v>
      </c>
      <c r="W42" s="49">
        <f>SUM(W44:W45)</f>
        <v>0</v>
      </c>
      <c r="X42" s="162">
        <f>SUM(X44:X45)</f>
        <v>0</v>
      </c>
    </row>
    <row r="43" spans="1:24">
      <c r="B43" s="259"/>
      <c r="C43" s="259"/>
      <c r="D43" s="70" t="s">
        <v>7</v>
      </c>
      <c r="E43" s="79" t="s">
        <v>8</v>
      </c>
      <c r="F43" s="96">
        <f t="shared" ref="F43" si="29">SUM(I43+Q43)</f>
        <v>0</v>
      </c>
      <c r="G43" s="100">
        <f t="shared" ref="G43" si="30">SUM(J43+R43)</f>
        <v>4021.02</v>
      </c>
      <c r="H43" s="105"/>
      <c r="I43" s="112">
        <v>0</v>
      </c>
      <c r="J43" s="146">
        <v>4021.02</v>
      </c>
      <c r="K43" s="105"/>
      <c r="L43" s="146"/>
      <c r="M43" s="163"/>
      <c r="N43" s="271"/>
      <c r="O43" s="272"/>
      <c r="P43" s="271"/>
      <c r="Q43" s="273"/>
      <c r="R43" s="270"/>
      <c r="S43" s="256"/>
      <c r="T43" s="270"/>
      <c r="U43" s="271"/>
      <c r="V43" s="271"/>
      <c r="W43" s="272"/>
      <c r="X43" s="271"/>
    </row>
    <row r="44" spans="1:24">
      <c r="B44" s="34"/>
      <c r="C44" s="34"/>
      <c r="D44" s="70" t="s">
        <v>156</v>
      </c>
      <c r="E44" s="79" t="s">
        <v>106</v>
      </c>
      <c r="F44" s="96">
        <f t="shared" si="24"/>
        <v>30600</v>
      </c>
      <c r="G44" s="100">
        <f t="shared" si="25"/>
        <v>32516.58</v>
      </c>
      <c r="H44" s="105">
        <f>SUM(G44/F44)</f>
        <v>1.0626333333333333</v>
      </c>
      <c r="I44" s="112">
        <v>30600</v>
      </c>
      <c r="J44" s="146">
        <v>32516.58</v>
      </c>
      <c r="K44" s="105">
        <f>SUM(J44/I44)</f>
        <v>1.0626333333333333</v>
      </c>
      <c r="L44" s="146">
        <v>32516.58</v>
      </c>
      <c r="M44" s="163"/>
      <c r="N44" s="163"/>
      <c r="O44" s="50"/>
      <c r="P44" s="163"/>
      <c r="Q44" s="127"/>
      <c r="R44" s="146"/>
      <c r="S44" s="236"/>
      <c r="T44" s="146"/>
      <c r="U44" s="163"/>
      <c r="V44" s="163"/>
      <c r="W44" s="50"/>
      <c r="X44" s="163"/>
    </row>
    <row r="45" spans="1:24">
      <c r="B45" s="34"/>
      <c r="C45" s="34"/>
      <c r="D45" s="70" t="s">
        <v>160</v>
      </c>
      <c r="E45" s="79" t="s">
        <v>106</v>
      </c>
      <c r="F45" s="96">
        <f t="shared" si="24"/>
        <v>900132</v>
      </c>
      <c r="G45" s="100">
        <f t="shared" si="25"/>
        <v>815359.53</v>
      </c>
      <c r="H45" s="105">
        <f t="shared" ref="H45" si="31">SUM(G45/F45)</f>
        <v>0.90582217941368603</v>
      </c>
      <c r="I45" s="109"/>
      <c r="J45" s="147"/>
      <c r="K45" s="105"/>
      <c r="L45" s="146"/>
      <c r="M45" s="163"/>
      <c r="N45" s="198"/>
      <c r="O45" s="50"/>
      <c r="P45" s="163"/>
      <c r="Q45" s="127">
        <v>900132</v>
      </c>
      <c r="R45" s="146">
        <v>815359.53</v>
      </c>
      <c r="S45" s="236">
        <f>SUM(R45/Q45)</f>
        <v>0.90582217941368603</v>
      </c>
      <c r="T45" s="146">
        <v>815359.53</v>
      </c>
      <c r="U45" s="163"/>
      <c r="V45" s="163"/>
      <c r="W45" s="50"/>
      <c r="X45" s="163"/>
    </row>
    <row r="46" spans="1:24">
      <c r="B46" s="34"/>
      <c r="C46" s="34"/>
      <c r="D46" s="70" t="s">
        <v>193</v>
      </c>
      <c r="E46" s="250" t="s">
        <v>198</v>
      </c>
      <c r="F46" s="96">
        <f t="shared" ref="F46" si="32">SUM(I46+Q46)</f>
        <v>25000</v>
      </c>
      <c r="G46" s="100">
        <f t="shared" ref="G46" si="33">SUM(J46+R46)</f>
        <v>25000</v>
      </c>
      <c r="H46" s="105">
        <f t="shared" ref="H46" si="34">SUM(G46/F46)</f>
        <v>1</v>
      </c>
      <c r="I46" s="109"/>
      <c r="J46" s="147"/>
      <c r="K46" s="105"/>
      <c r="L46" s="146"/>
      <c r="M46" s="163"/>
      <c r="N46" s="198"/>
      <c r="O46" s="50"/>
      <c r="P46" s="163"/>
      <c r="Q46" s="127">
        <v>25000</v>
      </c>
      <c r="R46" s="146">
        <v>25000</v>
      </c>
      <c r="S46" s="236">
        <f>SUM(R46/Q46)</f>
        <v>1</v>
      </c>
      <c r="T46" s="146">
        <v>25000</v>
      </c>
      <c r="U46" s="163"/>
      <c r="V46" s="163"/>
      <c r="W46" s="50"/>
      <c r="X46" s="163"/>
    </row>
    <row r="47" spans="1:24" s="5" customFormat="1">
      <c r="A47" s="9"/>
      <c r="B47" s="36">
        <v>700</v>
      </c>
      <c r="C47" s="36"/>
      <c r="D47" s="71"/>
      <c r="E47" s="81" t="s">
        <v>24</v>
      </c>
      <c r="F47" s="97">
        <f t="shared" si="6"/>
        <v>539584</v>
      </c>
      <c r="G47" s="101">
        <f t="shared" si="7"/>
        <v>569477.34</v>
      </c>
      <c r="H47" s="106">
        <f t="shared" si="8"/>
        <v>1.0554007161072232</v>
      </c>
      <c r="I47" s="110">
        <f t="shared" ref="I47:X47" si="35">SUM(I48)</f>
        <v>539584</v>
      </c>
      <c r="J47" s="144">
        <f t="shared" si="35"/>
        <v>556477.34</v>
      </c>
      <c r="K47" s="106">
        <f t="shared" si="9"/>
        <v>1.0313080817815206</v>
      </c>
      <c r="L47" s="144">
        <f t="shared" si="35"/>
        <v>0</v>
      </c>
      <c r="M47" s="165">
        <f t="shared" si="35"/>
        <v>0</v>
      </c>
      <c r="N47" s="165">
        <f t="shared" si="35"/>
        <v>185823.35999999999</v>
      </c>
      <c r="O47" s="52">
        <f t="shared" si="35"/>
        <v>0</v>
      </c>
      <c r="P47" s="165">
        <f t="shared" si="35"/>
        <v>14960</v>
      </c>
      <c r="Q47" s="129">
        <f t="shared" si="35"/>
        <v>0</v>
      </c>
      <c r="R47" s="144">
        <f t="shared" si="35"/>
        <v>13000</v>
      </c>
      <c r="S47" s="237" t="e">
        <f>SUM(R47/Q47)</f>
        <v>#DIV/0!</v>
      </c>
      <c r="T47" s="144">
        <f t="shared" si="35"/>
        <v>0</v>
      </c>
      <c r="U47" s="165">
        <f t="shared" si="35"/>
        <v>0</v>
      </c>
      <c r="V47" s="165">
        <f t="shared" si="35"/>
        <v>0</v>
      </c>
      <c r="W47" s="52">
        <f t="shared" si="35"/>
        <v>0</v>
      </c>
      <c r="X47" s="165">
        <f t="shared" si="35"/>
        <v>0</v>
      </c>
    </row>
    <row r="48" spans="1:24" s="6" customFormat="1">
      <c r="A48" s="227"/>
      <c r="B48" s="33"/>
      <c r="C48" s="33">
        <v>70005</v>
      </c>
      <c r="D48" s="67"/>
      <c r="E48" s="78" t="s">
        <v>132</v>
      </c>
      <c r="F48" s="95">
        <f t="shared" si="6"/>
        <v>539584</v>
      </c>
      <c r="G48" s="99">
        <f t="shared" si="7"/>
        <v>569477.34</v>
      </c>
      <c r="H48" s="104">
        <f t="shared" si="8"/>
        <v>1.0554007161072232</v>
      </c>
      <c r="I48" s="111">
        <f>SUM(I49:I58)</f>
        <v>539584</v>
      </c>
      <c r="J48" s="145">
        <f>SUM(J49:J58)</f>
        <v>556477.34</v>
      </c>
      <c r="K48" s="104">
        <f t="shared" si="9"/>
        <v>1.0313080817815206</v>
      </c>
      <c r="L48" s="145">
        <f t="shared" ref="L48:R48" si="36">SUM(L49:L58)</f>
        <v>0</v>
      </c>
      <c r="M48" s="167">
        <f t="shared" si="36"/>
        <v>0</v>
      </c>
      <c r="N48" s="167">
        <f t="shared" si="36"/>
        <v>185823.35999999999</v>
      </c>
      <c r="O48" s="53">
        <f t="shared" si="36"/>
        <v>0</v>
      </c>
      <c r="P48" s="167">
        <f t="shared" si="36"/>
        <v>14960</v>
      </c>
      <c r="Q48" s="130">
        <f t="shared" si="36"/>
        <v>0</v>
      </c>
      <c r="R48" s="145">
        <f t="shared" si="36"/>
        <v>13000</v>
      </c>
      <c r="S48" s="235" t="e">
        <f>SUM(R48/Q48)</f>
        <v>#DIV/0!</v>
      </c>
      <c r="T48" s="145">
        <f>SUM(T49:T58)</f>
        <v>0</v>
      </c>
      <c r="U48" s="167">
        <f>SUM(U49:U58)</f>
        <v>0</v>
      </c>
      <c r="V48" s="167">
        <f>SUM(V49:V58)</f>
        <v>0</v>
      </c>
      <c r="W48" s="53">
        <f>SUM(W49:W58)</f>
        <v>0</v>
      </c>
      <c r="X48" s="167">
        <f>SUM(X49:X58)</f>
        <v>0</v>
      </c>
    </row>
    <row r="49" spans="1:24" s="2" customFormat="1">
      <c r="A49" s="228"/>
      <c r="B49" s="34"/>
      <c r="C49" s="34"/>
      <c r="D49" s="70" t="s">
        <v>22</v>
      </c>
      <c r="E49" s="79" t="s">
        <v>23</v>
      </c>
      <c r="F49" s="96">
        <f t="shared" si="6"/>
        <v>0</v>
      </c>
      <c r="G49" s="100">
        <f t="shared" si="7"/>
        <v>710</v>
      </c>
      <c r="H49" s="105"/>
      <c r="I49" s="113">
        <v>0</v>
      </c>
      <c r="J49" s="143">
        <v>710</v>
      </c>
      <c r="K49" s="105"/>
      <c r="L49" s="146"/>
      <c r="M49" s="163"/>
      <c r="N49" s="163"/>
      <c r="O49" s="50"/>
      <c r="P49" s="163"/>
      <c r="Q49" s="127"/>
      <c r="R49" s="146"/>
      <c r="S49" s="236"/>
      <c r="T49" s="146"/>
      <c r="U49" s="163"/>
      <c r="V49" s="163"/>
      <c r="W49" s="50"/>
      <c r="X49" s="163"/>
    </row>
    <row r="50" spans="1:24" s="2" customFormat="1" hidden="1">
      <c r="A50" s="228"/>
      <c r="B50" s="34"/>
      <c r="C50" s="34"/>
      <c r="D50" s="72" t="s">
        <v>180</v>
      </c>
      <c r="E50" s="79" t="s">
        <v>181</v>
      </c>
      <c r="F50" s="96">
        <f t="shared" si="6"/>
        <v>0</v>
      </c>
      <c r="G50" s="100">
        <f t="shared" si="7"/>
        <v>0</v>
      </c>
      <c r="H50" s="105"/>
      <c r="I50" s="113">
        <v>0</v>
      </c>
      <c r="J50" s="143">
        <v>0</v>
      </c>
      <c r="K50" s="105"/>
      <c r="L50" s="146"/>
      <c r="M50" s="163"/>
      <c r="N50" s="163"/>
      <c r="O50" s="50"/>
      <c r="P50" s="163"/>
      <c r="Q50" s="127"/>
      <c r="R50" s="146"/>
      <c r="S50" s="236"/>
      <c r="T50" s="146"/>
      <c r="U50" s="163"/>
      <c r="V50" s="163"/>
      <c r="W50" s="50"/>
      <c r="X50" s="163"/>
    </row>
    <row r="51" spans="1:24" s="2" customFormat="1">
      <c r="A51" s="228"/>
      <c r="B51" s="34"/>
      <c r="C51" s="34"/>
      <c r="D51" s="70" t="s">
        <v>120</v>
      </c>
      <c r="E51" s="79" t="s">
        <v>121</v>
      </c>
      <c r="F51" s="96">
        <f t="shared" si="6"/>
        <v>0</v>
      </c>
      <c r="G51" s="100">
        <f t="shared" si="7"/>
        <v>13000</v>
      </c>
      <c r="H51" s="105"/>
      <c r="I51" s="113"/>
      <c r="J51" s="143"/>
      <c r="K51" s="105"/>
      <c r="L51" s="146"/>
      <c r="M51" s="163"/>
      <c r="N51" s="163"/>
      <c r="O51" s="50"/>
      <c r="P51" s="163"/>
      <c r="Q51" s="127">
        <v>0</v>
      </c>
      <c r="R51" s="146">
        <v>13000</v>
      </c>
      <c r="S51" s="236"/>
      <c r="T51" s="146"/>
      <c r="U51" s="163"/>
      <c r="V51" s="163"/>
      <c r="W51" s="50"/>
      <c r="X51" s="163"/>
    </row>
    <row r="52" spans="1:24" s="2" customFormat="1" hidden="1">
      <c r="A52" s="228"/>
      <c r="B52" s="34"/>
      <c r="C52" s="34"/>
      <c r="D52" s="72" t="s">
        <v>29</v>
      </c>
      <c r="E52" s="79" t="s">
        <v>163</v>
      </c>
      <c r="F52" s="96">
        <f t="shared" si="6"/>
        <v>0</v>
      </c>
      <c r="G52" s="100">
        <f t="shared" si="7"/>
        <v>0</v>
      </c>
      <c r="H52" s="105"/>
      <c r="I52" s="113"/>
      <c r="J52" s="143"/>
      <c r="K52" s="105"/>
      <c r="L52" s="146"/>
      <c r="M52" s="163"/>
      <c r="N52" s="163"/>
      <c r="O52" s="50"/>
      <c r="P52" s="163"/>
      <c r="Q52" s="127"/>
      <c r="R52" s="146"/>
      <c r="S52" s="236"/>
      <c r="T52" s="146"/>
      <c r="U52" s="163"/>
      <c r="V52" s="163"/>
      <c r="W52" s="50"/>
      <c r="X52" s="163"/>
    </row>
    <row r="53" spans="1:24">
      <c r="B53" s="34"/>
      <c r="C53" s="34"/>
      <c r="D53" s="70" t="s">
        <v>7</v>
      </c>
      <c r="E53" s="79" t="s">
        <v>8</v>
      </c>
      <c r="F53" s="96">
        <f t="shared" si="6"/>
        <v>2000</v>
      </c>
      <c r="G53" s="100">
        <f t="shared" si="7"/>
        <v>17091.97</v>
      </c>
      <c r="H53" s="105">
        <f t="shared" si="8"/>
        <v>8.5459849999999999</v>
      </c>
      <c r="I53" s="114">
        <v>2000</v>
      </c>
      <c r="J53" s="143">
        <v>17091.97</v>
      </c>
      <c r="K53" s="105">
        <f t="shared" si="9"/>
        <v>8.5459849999999999</v>
      </c>
      <c r="L53" s="146"/>
      <c r="M53" s="163"/>
      <c r="N53" s="163"/>
      <c r="O53" s="50"/>
      <c r="P53" s="163"/>
      <c r="Q53" s="127"/>
      <c r="R53" s="146"/>
      <c r="S53" s="236"/>
      <c r="T53" s="146"/>
      <c r="U53" s="163"/>
      <c r="V53" s="163"/>
      <c r="W53" s="50"/>
      <c r="X53" s="163"/>
    </row>
    <row r="54" spans="1:24">
      <c r="B54" s="34"/>
      <c r="C54" s="34"/>
      <c r="D54" s="70" t="s">
        <v>27</v>
      </c>
      <c r="E54" s="82" t="s">
        <v>118</v>
      </c>
      <c r="F54" s="96">
        <f t="shared" si="6"/>
        <v>195917</v>
      </c>
      <c r="G54" s="100">
        <f t="shared" si="7"/>
        <v>185823.35999999999</v>
      </c>
      <c r="H54" s="105">
        <f t="shared" si="8"/>
        <v>0.94848001960013673</v>
      </c>
      <c r="I54" s="115">
        <v>195917</v>
      </c>
      <c r="J54" s="143">
        <v>185823.35999999999</v>
      </c>
      <c r="K54" s="105">
        <f t="shared" si="9"/>
        <v>0.94848001960013673</v>
      </c>
      <c r="L54" s="146"/>
      <c r="M54" s="163"/>
      <c r="N54" s="166">
        <v>185823.35999999999</v>
      </c>
      <c r="O54" s="50"/>
      <c r="P54" s="163"/>
      <c r="Q54" s="127"/>
      <c r="R54" s="146"/>
      <c r="S54" s="236"/>
      <c r="T54" s="146"/>
      <c r="U54" s="163"/>
      <c r="V54" s="163"/>
      <c r="W54" s="50"/>
      <c r="X54" s="163"/>
    </row>
    <row r="55" spans="1:24">
      <c r="B55" s="34"/>
      <c r="C55" s="34"/>
      <c r="D55" s="70" t="s">
        <v>184</v>
      </c>
      <c r="E55" s="79" t="s">
        <v>185</v>
      </c>
      <c r="F55" s="96">
        <f t="shared" si="6"/>
        <v>15000</v>
      </c>
      <c r="G55" s="100">
        <f t="shared" si="7"/>
        <v>14960</v>
      </c>
      <c r="H55" s="105">
        <f t="shared" si="8"/>
        <v>0.99733333333333329</v>
      </c>
      <c r="I55" s="115">
        <v>15000</v>
      </c>
      <c r="J55" s="143">
        <v>14960</v>
      </c>
      <c r="K55" s="105">
        <f t="shared" si="9"/>
        <v>0.99733333333333329</v>
      </c>
      <c r="L55" s="146"/>
      <c r="M55" s="163"/>
      <c r="N55" s="166"/>
      <c r="O55" s="50"/>
      <c r="P55" s="163">
        <v>14960</v>
      </c>
      <c r="Q55" s="127"/>
      <c r="R55" s="146"/>
      <c r="S55" s="236"/>
      <c r="T55" s="146"/>
      <c r="U55" s="163"/>
      <c r="V55" s="163"/>
      <c r="W55" s="50"/>
      <c r="X55" s="163"/>
    </row>
    <row r="56" spans="1:24">
      <c r="B56" s="34"/>
      <c r="C56" s="34"/>
      <c r="D56" s="70" t="s">
        <v>25</v>
      </c>
      <c r="E56" s="82" t="s">
        <v>26</v>
      </c>
      <c r="F56" s="96">
        <f t="shared" si="6"/>
        <v>326667</v>
      </c>
      <c r="G56" s="100">
        <f t="shared" si="7"/>
        <v>337892.01</v>
      </c>
      <c r="H56" s="105">
        <f t="shared" si="8"/>
        <v>1.0343622404466934</v>
      </c>
      <c r="I56" s="115">
        <v>326667</v>
      </c>
      <c r="J56" s="143">
        <v>337892.01</v>
      </c>
      <c r="K56" s="105">
        <f t="shared" si="9"/>
        <v>1.0343622404466934</v>
      </c>
      <c r="L56" s="146"/>
      <c r="M56" s="163"/>
      <c r="N56" s="163"/>
      <c r="O56" s="50"/>
      <c r="P56" s="163"/>
      <c r="Q56" s="127"/>
      <c r="R56" s="146"/>
      <c r="S56" s="236"/>
      <c r="T56" s="146"/>
      <c r="U56" s="163"/>
      <c r="V56" s="163"/>
      <c r="W56" s="50"/>
      <c r="X56" s="163"/>
    </row>
    <row r="57" spans="1:24" hidden="1">
      <c r="B57" s="34"/>
      <c r="C57" s="34"/>
      <c r="D57" s="70" t="s">
        <v>182</v>
      </c>
      <c r="E57" s="82" t="s">
        <v>183</v>
      </c>
      <c r="F57" s="96">
        <f t="shared" si="6"/>
        <v>0</v>
      </c>
      <c r="G57" s="100">
        <f t="shared" si="7"/>
        <v>0</v>
      </c>
      <c r="H57" s="105" t="e">
        <f t="shared" si="8"/>
        <v>#DIV/0!</v>
      </c>
      <c r="I57" s="115"/>
      <c r="J57" s="143"/>
      <c r="K57" s="105"/>
      <c r="L57" s="146"/>
      <c r="M57" s="163"/>
      <c r="N57" s="163"/>
      <c r="O57" s="50"/>
      <c r="P57" s="163"/>
      <c r="Q57" s="127"/>
      <c r="R57" s="146"/>
      <c r="S57" s="236"/>
      <c r="T57" s="146"/>
      <c r="U57" s="163"/>
      <c r="V57" s="163"/>
      <c r="W57" s="50"/>
      <c r="X57" s="163"/>
    </row>
    <row r="58" spans="1:24" hidden="1">
      <c r="B58" s="34"/>
      <c r="C58" s="34"/>
      <c r="D58" s="70" t="s">
        <v>122</v>
      </c>
      <c r="E58" s="79" t="s">
        <v>33</v>
      </c>
      <c r="F58" s="96">
        <f t="shared" si="6"/>
        <v>0</v>
      </c>
      <c r="G58" s="100">
        <f t="shared" si="7"/>
        <v>0</v>
      </c>
      <c r="H58" s="105" t="e">
        <f t="shared" si="8"/>
        <v>#DIV/0!</v>
      </c>
      <c r="I58" s="115"/>
      <c r="J58" s="146"/>
      <c r="K58" s="105"/>
      <c r="L58" s="146"/>
      <c r="M58" s="163"/>
      <c r="N58" s="163"/>
      <c r="O58" s="50"/>
      <c r="P58" s="163"/>
      <c r="Q58" s="132"/>
      <c r="R58" s="143"/>
      <c r="S58" s="236"/>
      <c r="T58" s="146"/>
      <c r="U58" s="163"/>
      <c r="V58" s="163"/>
      <c r="W58" s="50"/>
      <c r="X58" s="163"/>
    </row>
    <row r="59" spans="1:24" s="5" customFormat="1">
      <c r="A59" s="9"/>
      <c r="B59" s="36">
        <v>710</v>
      </c>
      <c r="C59" s="36"/>
      <c r="D59" s="71"/>
      <c r="E59" s="81" t="s">
        <v>28</v>
      </c>
      <c r="F59" s="97">
        <f>SUM(I59+Q59)</f>
        <v>1076516</v>
      </c>
      <c r="G59" s="101">
        <f>SUM(J59+R59)</f>
        <v>1115553.3499999999</v>
      </c>
      <c r="H59" s="106">
        <f t="shared" si="8"/>
        <v>1.0362626751483488</v>
      </c>
      <c r="I59" s="97">
        <f>SUM(I62+I67+I69+I60)</f>
        <v>1076516</v>
      </c>
      <c r="J59" s="101">
        <f>SUM(J62+J67+J69+J60)</f>
        <v>1115553.3499999999</v>
      </c>
      <c r="K59" s="106">
        <f t="shared" si="9"/>
        <v>1.0362626751483488</v>
      </c>
      <c r="L59" s="101">
        <f>SUM(L62+L67+L69)</f>
        <v>0</v>
      </c>
      <c r="M59" s="164">
        <f>SUM(M62+M67+M69)</f>
        <v>0</v>
      </c>
      <c r="N59" s="164">
        <f>SUM(N60+N62)</f>
        <v>539357.29</v>
      </c>
      <c r="O59" s="51">
        <f>SUM(O62+O67+O69)</f>
        <v>0</v>
      </c>
      <c r="P59" s="164">
        <f>SUM(P62+P67+P69)</f>
        <v>0</v>
      </c>
      <c r="Q59" s="128">
        <f>SUM(Q62+Q67+Q69)</f>
        <v>0</v>
      </c>
      <c r="R59" s="101">
        <f>SUM(R62+R67+R69)</f>
        <v>0</v>
      </c>
      <c r="S59" s="237" t="e">
        <f>SUM(R59/Q59)</f>
        <v>#DIV/0!</v>
      </c>
      <c r="T59" s="101">
        <f>SUM(T62+T67+T69)</f>
        <v>0</v>
      </c>
      <c r="U59" s="164">
        <f>SUM(U62+U67+U69)</f>
        <v>0</v>
      </c>
      <c r="V59" s="164">
        <f>SUM(V62+V67+V69)</f>
        <v>0</v>
      </c>
      <c r="W59" s="51">
        <f>SUM(W62+W67+W69)</f>
        <v>0</v>
      </c>
      <c r="X59" s="164">
        <f>SUM(X62+X67+X69)</f>
        <v>0</v>
      </c>
    </row>
    <row r="60" spans="1:24" s="9" customFormat="1">
      <c r="B60" s="203"/>
      <c r="C60" s="42">
        <v>71012</v>
      </c>
      <c r="D60" s="204"/>
      <c r="E60" s="205" t="s">
        <v>173</v>
      </c>
      <c r="F60" s="206">
        <f>SUM(I60+Q60)</f>
        <v>204000</v>
      </c>
      <c r="G60" s="207">
        <f>SUM(J60+R60)</f>
        <v>204000</v>
      </c>
      <c r="H60" s="208">
        <f t="shared" si="8"/>
        <v>1</v>
      </c>
      <c r="I60" s="206">
        <f>SUM(I61)</f>
        <v>204000</v>
      </c>
      <c r="J60" s="207">
        <f>SUM(J61)</f>
        <v>204000</v>
      </c>
      <c r="K60" s="208">
        <f t="shared" si="9"/>
        <v>1</v>
      </c>
      <c r="L60" s="207"/>
      <c r="M60" s="209"/>
      <c r="N60" s="209">
        <f>SUM(N61)</f>
        <v>204000</v>
      </c>
      <c r="O60" s="210"/>
      <c r="P60" s="209"/>
      <c r="Q60" s="211"/>
      <c r="R60" s="207"/>
      <c r="S60" s="238"/>
      <c r="T60" s="207"/>
      <c r="U60" s="209"/>
      <c r="V60" s="209"/>
      <c r="W60" s="210"/>
      <c r="X60" s="209"/>
    </row>
    <row r="61" spans="1:24" s="216" customFormat="1">
      <c r="B61" s="43"/>
      <c r="C61" s="43"/>
      <c r="D61" s="202" t="s">
        <v>27</v>
      </c>
      <c r="E61" s="212" t="s">
        <v>134</v>
      </c>
      <c r="F61" s="96">
        <f t="shared" ref="F61" si="37">SUM(I61+Q61)</f>
        <v>204000</v>
      </c>
      <c r="G61" s="100">
        <f t="shared" ref="G61" si="38">SUM(J61+R61)</f>
        <v>204000</v>
      </c>
      <c r="H61" s="105">
        <f t="shared" ref="H61" si="39">SUM(G61/F61)</f>
        <v>1</v>
      </c>
      <c r="I61" s="96">
        <v>204000</v>
      </c>
      <c r="J61" s="100">
        <v>204000</v>
      </c>
      <c r="K61" s="105">
        <f t="shared" ref="K61" si="40">SUM(J61/I61)</f>
        <v>1</v>
      </c>
      <c r="L61" s="100"/>
      <c r="M61" s="213"/>
      <c r="N61" s="213">
        <v>204000</v>
      </c>
      <c r="O61" s="214"/>
      <c r="P61" s="213"/>
      <c r="Q61" s="215"/>
      <c r="R61" s="100"/>
      <c r="S61" s="236"/>
      <c r="T61" s="100"/>
      <c r="U61" s="213"/>
      <c r="V61" s="213"/>
      <c r="W61" s="214"/>
      <c r="X61" s="213"/>
    </row>
    <row r="62" spans="1:24" s="6" customFormat="1">
      <c r="A62" s="227"/>
      <c r="B62" s="33"/>
      <c r="C62" s="33">
        <v>71015</v>
      </c>
      <c r="D62" s="67"/>
      <c r="E62" s="78" t="s">
        <v>131</v>
      </c>
      <c r="F62" s="95">
        <f t="shared" si="6"/>
        <v>335546</v>
      </c>
      <c r="G62" s="99">
        <f t="shared" si="7"/>
        <v>335447.59999999998</v>
      </c>
      <c r="H62" s="104">
        <f t="shared" si="8"/>
        <v>0.99970674661596315</v>
      </c>
      <c r="I62" s="108">
        <f>SUM(I63:I66)</f>
        <v>335546</v>
      </c>
      <c r="J62" s="142">
        <f>SUM(J63:J66)</f>
        <v>335447.59999999998</v>
      </c>
      <c r="K62" s="104">
        <f t="shared" si="9"/>
        <v>0.99970674661596315</v>
      </c>
      <c r="L62" s="142">
        <f t="shared" ref="L62:R62" si="41">SUM(L63:L65)</f>
        <v>0</v>
      </c>
      <c r="M62" s="162">
        <f t="shared" si="41"/>
        <v>0</v>
      </c>
      <c r="N62" s="162">
        <f t="shared" si="41"/>
        <v>335357.28999999998</v>
      </c>
      <c r="O62" s="49">
        <f t="shared" si="41"/>
        <v>0</v>
      </c>
      <c r="P62" s="162">
        <f>SUM(P63:P66)</f>
        <v>0</v>
      </c>
      <c r="Q62" s="162">
        <f>SUM(Q63:Q66)</f>
        <v>0</v>
      </c>
      <c r="R62" s="142">
        <f t="shared" si="41"/>
        <v>0</v>
      </c>
      <c r="S62" s="235"/>
      <c r="T62" s="142">
        <f>SUM(T63:T65)</f>
        <v>0</v>
      </c>
      <c r="U62" s="162">
        <f>SUM(U63:U65)</f>
        <v>0</v>
      </c>
      <c r="V62" s="162">
        <f>SUM(V63:V65)</f>
        <v>0</v>
      </c>
      <c r="W62" s="49">
        <f>SUM(W63:W65)</f>
        <v>0</v>
      </c>
      <c r="X62" s="162">
        <f>SUM(X63:X65)</f>
        <v>0</v>
      </c>
    </row>
    <row r="63" spans="1:24" s="2" customFormat="1">
      <c r="A63" s="228"/>
      <c r="B63" s="34"/>
      <c r="C63" s="34"/>
      <c r="D63" s="70" t="s">
        <v>29</v>
      </c>
      <c r="E63" s="79" t="s">
        <v>163</v>
      </c>
      <c r="F63" s="96">
        <f t="shared" si="6"/>
        <v>0</v>
      </c>
      <c r="G63" s="100">
        <f t="shared" si="7"/>
        <v>90.31</v>
      </c>
      <c r="H63" s="105"/>
      <c r="I63" s="112">
        <v>0</v>
      </c>
      <c r="J63" s="146">
        <v>90.31</v>
      </c>
      <c r="K63" s="105"/>
      <c r="L63" s="146"/>
      <c r="M63" s="163"/>
      <c r="N63" s="163"/>
      <c r="O63" s="50"/>
      <c r="P63" s="163"/>
      <c r="Q63" s="127"/>
      <c r="R63" s="146"/>
      <c r="S63" s="236"/>
      <c r="T63" s="146"/>
      <c r="U63" s="163"/>
      <c r="V63" s="163"/>
      <c r="W63" s="50"/>
      <c r="X63" s="163"/>
    </row>
    <row r="64" spans="1:24">
      <c r="B64" s="34"/>
      <c r="C64" s="34"/>
      <c r="D64" s="70" t="s">
        <v>27</v>
      </c>
      <c r="E64" s="82" t="s">
        <v>134</v>
      </c>
      <c r="F64" s="96">
        <f t="shared" si="6"/>
        <v>335493</v>
      </c>
      <c r="G64" s="100">
        <f t="shared" si="7"/>
        <v>335357.28999999998</v>
      </c>
      <c r="H64" s="105">
        <f t="shared" si="8"/>
        <v>0.99959549081500954</v>
      </c>
      <c r="I64" s="109">
        <v>335493</v>
      </c>
      <c r="J64" s="147">
        <v>335357.28999999998</v>
      </c>
      <c r="K64" s="105">
        <f t="shared" si="9"/>
        <v>0.99959549081500954</v>
      </c>
      <c r="L64" s="146"/>
      <c r="M64" s="163"/>
      <c r="N64" s="198">
        <v>335357.28999999998</v>
      </c>
      <c r="O64" s="50"/>
      <c r="P64" s="163"/>
      <c r="Q64" s="127"/>
      <c r="R64" s="146"/>
      <c r="S64" s="236"/>
      <c r="T64" s="146"/>
      <c r="U64" s="163"/>
      <c r="V64" s="163"/>
      <c r="W64" s="50"/>
      <c r="X64" s="163"/>
    </row>
    <row r="65" spans="1:24">
      <c r="B65" s="34"/>
      <c r="C65" s="34"/>
      <c r="D65" s="70" t="s">
        <v>25</v>
      </c>
      <c r="E65" s="82" t="s">
        <v>133</v>
      </c>
      <c r="F65" s="96">
        <f t="shared" si="6"/>
        <v>53</v>
      </c>
      <c r="G65" s="100">
        <f t="shared" si="7"/>
        <v>0</v>
      </c>
      <c r="H65" s="105">
        <f>SUM(G65/F65)</f>
        <v>0</v>
      </c>
      <c r="I65" s="109">
        <v>53</v>
      </c>
      <c r="J65" s="147">
        <v>0</v>
      </c>
      <c r="K65" s="105">
        <f t="shared" si="9"/>
        <v>0</v>
      </c>
      <c r="L65" s="146"/>
      <c r="M65" s="163"/>
      <c r="N65" s="163"/>
      <c r="O65" s="50"/>
      <c r="P65" s="163"/>
      <c r="Q65" s="127"/>
      <c r="R65" s="146"/>
      <c r="S65" s="236"/>
      <c r="T65" s="146"/>
      <c r="U65" s="163"/>
      <c r="V65" s="163"/>
      <c r="W65" s="50"/>
      <c r="X65" s="163"/>
    </row>
    <row r="66" spans="1:24" hidden="1">
      <c r="B66" s="34"/>
      <c r="C66" s="34"/>
      <c r="D66" s="70" t="s">
        <v>37</v>
      </c>
      <c r="E66" s="82" t="s">
        <v>135</v>
      </c>
      <c r="F66" s="96">
        <f t="shared" ref="F66" si="42">SUM(I66+Q66)</f>
        <v>0</v>
      </c>
      <c r="G66" s="100">
        <f t="shared" ref="G66" si="43">SUM(J66+R66)</f>
        <v>0</v>
      </c>
      <c r="H66" s="105" t="e">
        <f>SUM(G66/F66)</f>
        <v>#DIV/0!</v>
      </c>
      <c r="I66" s="109"/>
      <c r="J66" s="147"/>
      <c r="K66" s="105"/>
      <c r="L66" s="146"/>
      <c r="M66" s="163"/>
      <c r="N66" s="163"/>
      <c r="O66" s="50"/>
      <c r="P66" s="163"/>
      <c r="Q66" s="127"/>
      <c r="R66" s="146"/>
      <c r="S66" s="236"/>
      <c r="T66" s="146"/>
      <c r="U66" s="163"/>
      <c r="V66" s="163"/>
      <c r="W66" s="50"/>
      <c r="X66" s="163"/>
    </row>
    <row r="67" spans="1:24" s="6" customFormat="1" ht="12" customHeight="1">
      <c r="A67" s="227"/>
      <c r="B67" s="33"/>
      <c r="C67" s="33">
        <v>71020</v>
      </c>
      <c r="D67" s="67"/>
      <c r="E67" s="78" t="s">
        <v>30</v>
      </c>
      <c r="F67" s="95">
        <f t="shared" si="6"/>
        <v>13269</v>
      </c>
      <c r="G67" s="99">
        <f t="shared" si="7"/>
        <v>13301.95</v>
      </c>
      <c r="H67" s="104">
        <f t="shared" si="8"/>
        <v>1.0024832315924335</v>
      </c>
      <c r="I67" s="108">
        <f>SUM(I68:I68)</f>
        <v>13269</v>
      </c>
      <c r="J67" s="142">
        <f>SUM(J68:J68)</f>
        <v>13301.95</v>
      </c>
      <c r="K67" s="104">
        <f t="shared" si="9"/>
        <v>1.0024832315924335</v>
      </c>
      <c r="L67" s="142">
        <f t="shared" ref="L67:R67" si="44">SUM(L68:L68)</f>
        <v>0</v>
      </c>
      <c r="M67" s="162">
        <f t="shared" si="44"/>
        <v>0</v>
      </c>
      <c r="N67" s="162">
        <f t="shared" si="44"/>
        <v>0</v>
      </c>
      <c r="O67" s="49">
        <f t="shared" si="44"/>
        <v>0</v>
      </c>
      <c r="P67" s="162">
        <f t="shared" si="44"/>
        <v>0</v>
      </c>
      <c r="Q67" s="126">
        <f t="shared" si="44"/>
        <v>0</v>
      </c>
      <c r="R67" s="142">
        <f t="shared" si="44"/>
        <v>0</v>
      </c>
      <c r="S67" s="235"/>
      <c r="T67" s="142">
        <f>SUM(T68)</f>
        <v>0</v>
      </c>
      <c r="U67" s="162">
        <f t="shared" ref="U67:X67" si="45">SUM(U68)</f>
        <v>0</v>
      </c>
      <c r="V67" s="162">
        <f t="shared" si="45"/>
        <v>0</v>
      </c>
      <c r="W67" s="162">
        <f t="shared" si="45"/>
        <v>0</v>
      </c>
      <c r="X67" s="162">
        <f t="shared" si="45"/>
        <v>0</v>
      </c>
    </row>
    <row r="68" spans="1:24" s="2" customFormat="1" ht="12.75" customHeight="1">
      <c r="A68" s="228"/>
      <c r="B68" s="34"/>
      <c r="C68" s="34"/>
      <c r="D68" s="72" t="s">
        <v>7</v>
      </c>
      <c r="E68" s="79" t="s">
        <v>8</v>
      </c>
      <c r="F68" s="96">
        <f t="shared" si="6"/>
        <v>13269</v>
      </c>
      <c r="G68" s="100">
        <f t="shared" si="7"/>
        <v>13301.95</v>
      </c>
      <c r="H68" s="105">
        <f t="shared" si="8"/>
        <v>1.0024832315924335</v>
      </c>
      <c r="I68" s="112">
        <v>13269</v>
      </c>
      <c r="J68" s="146">
        <v>13301.95</v>
      </c>
      <c r="K68" s="105">
        <f t="shared" si="9"/>
        <v>1.0024832315924335</v>
      </c>
      <c r="L68" s="146"/>
      <c r="M68" s="163"/>
      <c r="N68" s="163"/>
      <c r="O68" s="50"/>
      <c r="P68" s="163"/>
      <c r="Q68" s="127"/>
      <c r="R68" s="146"/>
      <c r="S68" s="236"/>
      <c r="T68" s="146"/>
      <c r="U68" s="163"/>
      <c r="V68" s="163"/>
      <c r="W68" s="50"/>
      <c r="X68" s="163"/>
    </row>
    <row r="69" spans="1:24">
      <c r="B69" s="37"/>
      <c r="C69" s="37">
        <v>71095</v>
      </c>
      <c r="D69" s="73"/>
      <c r="E69" s="83" t="s">
        <v>64</v>
      </c>
      <c r="F69" s="95">
        <f t="shared" si="6"/>
        <v>523701</v>
      </c>
      <c r="G69" s="99">
        <f t="shared" si="7"/>
        <v>562803.79999999993</v>
      </c>
      <c r="H69" s="104">
        <f t="shared" si="8"/>
        <v>1.0746662694934703</v>
      </c>
      <c r="I69" s="116">
        <f>SUM(I70:I71)</f>
        <v>523701</v>
      </c>
      <c r="J69" s="149">
        <f>SUM(J70:J72)</f>
        <v>562803.79999999993</v>
      </c>
      <c r="K69" s="104">
        <f t="shared" si="9"/>
        <v>1.0746662694934703</v>
      </c>
      <c r="L69" s="149">
        <f t="shared" ref="L69:R69" si="46">SUM(L70:L71)</f>
        <v>0</v>
      </c>
      <c r="M69" s="168">
        <f t="shared" si="46"/>
        <v>0</v>
      </c>
      <c r="N69" s="168">
        <f t="shared" si="46"/>
        <v>0</v>
      </c>
      <c r="O69" s="54">
        <f t="shared" si="46"/>
        <v>0</v>
      </c>
      <c r="P69" s="168">
        <f t="shared" si="46"/>
        <v>0</v>
      </c>
      <c r="Q69" s="133">
        <f t="shared" si="46"/>
        <v>0</v>
      </c>
      <c r="R69" s="149">
        <f t="shared" si="46"/>
        <v>0</v>
      </c>
      <c r="S69" s="235"/>
      <c r="T69" s="149">
        <f>SUM(T70:T71)</f>
        <v>0</v>
      </c>
      <c r="U69" s="168">
        <f>SUM(U70:U71)</f>
        <v>0</v>
      </c>
      <c r="V69" s="168">
        <f>SUM(V70:V71)</f>
        <v>0</v>
      </c>
      <c r="W69" s="54">
        <f>SUM(W70:W71)</f>
        <v>0</v>
      </c>
      <c r="X69" s="168">
        <f>SUM(X70:X71)</f>
        <v>0</v>
      </c>
    </row>
    <row r="70" spans="1:24">
      <c r="B70" s="34"/>
      <c r="C70" s="34"/>
      <c r="D70" s="70" t="s">
        <v>12</v>
      </c>
      <c r="E70" s="79" t="s">
        <v>13</v>
      </c>
      <c r="F70" s="96">
        <f t="shared" si="6"/>
        <v>523701</v>
      </c>
      <c r="G70" s="100">
        <f t="shared" si="7"/>
        <v>562787.69999999995</v>
      </c>
      <c r="H70" s="105">
        <f t="shared" si="8"/>
        <v>1.0746355267604988</v>
      </c>
      <c r="I70" s="115">
        <v>523701</v>
      </c>
      <c r="J70" s="147">
        <v>562787.69999999995</v>
      </c>
      <c r="K70" s="105">
        <f t="shared" si="9"/>
        <v>1.0746355267604988</v>
      </c>
      <c r="L70" s="146"/>
      <c r="M70" s="163"/>
      <c r="N70" s="163"/>
      <c r="O70" s="50"/>
      <c r="P70" s="163"/>
      <c r="Q70" s="127">
        <v>0</v>
      </c>
      <c r="R70" s="146">
        <v>0</v>
      </c>
      <c r="S70" s="236"/>
      <c r="T70" s="146"/>
      <c r="U70" s="163"/>
      <c r="V70" s="163"/>
      <c r="W70" s="50"/>
      <c r="X70" s="163"/>
    </row>
    <row r="71" spans="1:24" hidden="1">
      <c r="B71" s="34"/>
      <c r="C71" s="34"/>
      <c r="D71" s="70" t="s">
        <v>184</v>
      </c>
      <c r="E71" s="79" t="s">
        <v>185</v>
      </c>
      <c r="F71" s="96">
        <f t="shared" si="6"/>
        <v>0</v>
      </c>
      <c r="G71" s="100">
        <f t="shared" si="7"/>
        <v>0</v>
      </c>
      <c r="H71" s="105" t="e">
        <f t="shared" si="8"/>
        <v>#DIV/0!</v>
      </c>
      <c r="I71" s="115">
        <v>0</v>
      </c>
      <c r="J71" s="147">
        <v>0</v>
      </c>
      <c r="K71" s="105" t="e">
        <f t="shared" si="9"/>
        <v>#DIV/0!</v>
      </c>
      <c r="L71" s="146"/>
      <c r="M71" s="163"/>
      <c r="N71" s="163"/>
      <c r="O71" s="50"/>
      <c r="P71" s="163"/>
      <c r="Q71" s="127">
        <v>0</v>
      </c>
      <c r="R71" s="146">
        <v>0</v>
      </c>
      <c r="S71" s="236"/>
      <c r="T71" s="146"/>
      <c r="U71" s="163"/>
      <c r="V71" s="163"/>
      <c r="W71" s="50"/>
      <c r="X71" s="163"/>
    </row>
    <row r="72" spans="1:24" ht="14.25" customHeight="1">
      <c r="B72" s="34"/>
      <c r="C72" s="34"/>
      <c r="D72" s="70" t="s">
        <v>29</v>
      </c>
      <c r="E72" s="82" t="s">
        <v>163</v>
      </c>
      <c r="F72" s="96">
        <f t="shared" ref="F72" si="47">SUM(I72+Q72)</f>
        <v>0</v>
      </c>
      <c r="G72" s="100">
        <f t="shared" ref="G72" si="48">SUM(J72+R72)</f>
        <v>16.100000000000001</v>
      </c>
      <c r="H72" s="105"/>
      <c r="I72" s="115">
        <v>0</v>
      </c>
      <c r="J72" s="147">
        <v>16.100000000000001</v>
      </c>
      <c r="K72" s="105"/>
      <c r="L72" s="146"/>
      <c r="M72" s="163"/>
      <c r="N72" s="163"/>
      <c r="O72" s="50"/>
      <c r="P72" s="163"/>
      <c r="Q72" s="127"/>
      <c r="R72" s="146"/>
      <c r="S72" s="236"/>
      <c r="T72" s="146"/>
      <c r="U72" s="163"/>
      <c r="V72" s="163"/>
      <c r="W72" s="50"/>
      <c r="X72" s="163"/>
    </row>
    <row r="73" spans="1:24" s="5" customFormat="1">
      <c r="A73" s="9"/>
      <c r="B73" s="36">
        <v>750</v>
      </c>
      <c r="C73" s="36"/>
      <c r="D73" s="71"/>
      <c r="E73" s="81" t="s">
        <v>31</v>
      </c>
      <c r="F73" s="97">
        <f>SUM(I73+Q73)</f>
        <v>546983</v>
      </c>
      <c r="G73" s="101">
        <f>SUM(J73+R73)</f>
        <v>500360.75</v>
      </c>
      <c r="H73" s="106">
        <f>SUM(G73/F73)</f>
        <v>0.91476471846474205</v>
      </c>
      <c r="I73" s="97">
        <f>SUM(I74+I76+I80+I83)</f>
        <v>435615</v>
      </c>
      <c r="J73" s="101">
        <f>SUM(J74+J76+J80+J83)</f>
        <v>446214.65</v>
      </c>
      <c r="K73" s="106">
        <f t="shared" si="9"/>
        <v>1.0243326102177381</v>
      </c>
      <c r="L73" s="101">
        <f>SUM(L74+L76+L80)</f>
        <v>0</v>
      </c>
      <c r="M73" s="164">
        <f>SUM(M74+M76+M80)</f>
        <v>0</v>
      </c>
      <c r="N73" s="164">
        <f>SUM(N74+N76+N80)</f>
        <v>129519.94</v>
      </c>
      <c r="O73" s="51">
        <f>SUM(O74+O76+O80+O83)</f>
        <v>7579.2</v>
      </c>
      <c r="P73" s="51">
        <f>SUM(P74+P76+P80+P83)</f>
        <v>0</v>
      </c>
      <c r="Q73" s="51">
        <f>SUM(Q74+Q76+Q80+Q83)</f>
        <v>111368</v>
      </c>
      <c r="R73" s="51">
        <f>SUM(R74+R76+R80+R83)</f>
        <v>54146.1</v>
      </c>
      <c r="S73" s="106">
        <f t="shared" ref="S73" si="49">SUM(R73/Q73)</f>
        <v>0.48619082680841891</v>
      </c>
      <c r="T73" s="51">
        <f>SUM(T74+T76+T80+T83)</f>
        <v>54146.1</v>
      </c>
      <c r="U73" s="164">
        <f>SUM(U74+U76+U80)</f>
        <v>0</v>
      </c>
      <c r="V73" s="164">
        <f>SUM(V74+V76+V80)</f>
        <v>0</v>
      </c>
      <c r="W73" s="51">
        <f>SUM(W74+W76+W80)</f>
        <v>0</v>
      </c>
      <c r="X73" s="164">
        <f>SUM(X74+X76+X80)</f>
        <v>0</v>
      </c>
    </row>
    <row r="74" spans="1:24" s="6" customFormat="1">
      <c r="A74" s="227"/>
      <c r="B74" s="33"/>
      <c r="C74" s="33">
        <v>75011</v>
      </c>
      <c r="D74" s="67"/>
      <c r="E74" s="78" t="s">
        <v>137</v>
      </c>
      <c r="F74" s="95">
        <f t="shared" si="6"/>
        <v>118900</v>
      </c>
      <c r="G74" s="99">
        <f t="shared" si="7"/>
        <v>118900</v>
      </c>
      <c r="H74" s="104">
        <f t="shared" si="8"/>
        <v>1</v>
      </c>
      <c r="I74" s="108">
        <f>SUM(I75)</f>
        <v>118900</v>
      </c>
      <c r="J74" s="142">
        <f t="shared" ref="J74:X74" si="50">SUM(J75)</f>
        <v>118900</v>
      </c>
      <c r="K74" s="104">
        <f t="shared" si="9"/>
        <v>1</v>
      </c>
      <c r="L74" s="142">
        <f t="shared" si="50"/>
        <v>0</v>
      </c>
      <c r="M74" s="162">
        <f t="shared" si="50"/>
        <v>0</v>
      </c>
      <c r="N74" s="162">
        <f t="shared" si="50"/>
        <v>118900</v>
      </c>
      <c r="O74" s="49">
        <f t="shared" si="50"/>
        <v>0</v>
      </c>
      <c r="P74" s="162">
        <f t="shared" si="50"/>
        <v>0</v>
      </c>
      <c r="Q74" s="126">
        <f t="shared" si="50"/>
        <v>0</v>
      </c>
      <c r="R74" s="142">
        <f t="shared" si="50"/>
        <v>0</v>
      </c>
      <c r="S74" s="235"/>
      <c r="T74" s="142">
        <f t="shared" si="50"/>
        <v>0</v>
      </c>
      <c r="U74" s="162">
        <f t="shared" si="50"/>
        <v>0</v>
      </c>
      <c r="V74" s="162">
        <f t="shared" si="50"/>
        <v>0</v>
      </c>
      <c r="W74" s="49">
        <f t="shared" si="50"/>
        <v>0</v>
      </c>
      <c r="X74" s="162">
        <f t="shared" si="50"/>
        <v>0</v>
      </c>
    </row>
    <row r="75" spans="1:24">
      <c r="B75" s="34"/>
      <c r="C75" s="34"/>
      <c r="D75" s="70" t="s">
        <v>27</v>
      </c>
      <c r="E75" s="82" t="s">
        <v>135</v>
      </c>
      <c r="F75" s="96">
        <f t="shared" si="6"/>
        <v>118900</v>
      </c>
      <c r="G75" s="100">
        <f t="shared" si="7"/>
        <v>118900</v>
      </c>
      <c r="H75" s="105">
        <f t="shared" si="8"/>
        <v>1</v>
      </c>
      <c r="I75" s="109">
        <v>118900</v>
      </c>
      <c r="J75" s="143">
        <v>118900</v>
      </c>
      <c r="K75" s="105">
        <f t="shared" si="9"/>
        <v>1</v>
      </c>
      <c r="L75" s="146"/>
      <c r="M75" s="163"/>
      <c r="N75" s="166">
        <v>118900</v>
      </c>
      <c r="O75" s="50"/>
      <c r="P75" s="163"/>
      <c r="Q75" s="127"/>
      <c r="R75" s="146"/>
      <c r="S75" s="236"/>
      <c r="T75" s="146"/>
      <c r="U75" s="163"/>
      <c r="V75" s="163"/>
      <c r="W75" s="50"/>
      <c r="X75" s="163"/>
    </row>
    <row r="76" spans="1:24" s="6" customFormat="1">
      <c r="A76" s="227"/>
      <c r="B76" s="33"/>
      <c r="C76" s="33">
        <v>75020</v>
      </c>
      <c r="D76" s="67"/>
      <c r="E76" s="78" t="s">
        <v>136</v>
      </c>
      <c r="F76" s="95">
        <f t="shared" ref="F76:F140" si="51">SUM(I76+Q76)</f>
        <v>298515</v>
      </c>
      <c r="G76" s="99">
        <f t="shared" ref="G76:G140" si="52">SUM(J76+R76)</f>
        <v>309115.51</v>
      </c>
      <c r="H76" s="104">
        <f t="shared" si="8"/>
        <v>1.0355108118520007</v>
      </c>
      <c r="I76" s="108">
        <f>SUM(I77:I79)</f>
        <v>298515</v>
      </c>
      <c r="J76" s="142">
        <f>SUM(J77:J79)</f>
        <v>309115.51</v>
      </c>
      <c r="K76" s="104">
        <f t="shared" si="9"/>
        <v>1.0355108118520007</v>
      </c>
      <c r="L76" s="142">
        <f t="shared" ref="L76:R76" si="53">SUM(L77:L79)</f>
        <v>0</v>
      </c>
      <c r="M76" s="162">
        <f t="shared" si="53"/>
        <v>0</v>
      </c>
      <c r="N76" s="162">
        <f t="shared" si="53"/>
        <v>0</v>
      </c>
      <c r="O76" s="49">
        <f t="shared" si="53"/>
        <v>0</v>
      </c>
      <c r="P76" s="162">
        <f t="shared" si="53"/>
        <v>0</v>
      </c>
      <c r="Q76" s="126">
        <f t="shared" si="53"/>
        <v>0</v>
      </c>
      <c r="R76" s="142">
        <f t="shared" si="53"/>
        <v>0</v>
      </c>
      <c r="S76" s="235"/>
      <c r="T76" s="142">
        <f>SUM(T77:T79)</f>
        <v>0</v>
      </c>
      <c r="U76" s="162">
        <f>SUM(U77:U79)</f>
        <v>0</v>
      </c>
      <c r="V76" s="162">
        <f>SUM(V77:V79)</f>
        <v>0</v>
      </c>
      <c r="W76" s="49">
        <f>SUM(W77:W79)</f>
        <v>0</v>
      </c>
      <c r="X76" s="162">
        <f>SUM(X77:X79)</f>
        <v>0</v>
      </c>
    </row>
    <row r="77" spans="1:24">
      <c r="B77" s="34"/>
      <c r="C77" s="34"/>
      <c r="D77" s="72" t="s">
        <v>32</v>
      </c>
      <c r="E77" s="82" t="s">
        <v>172</v>
      </c>
      <c r="F77" s="96">
        <f t="shared" si="51"/>
        <v>5048</v>
      </c>
      <c r="G77" s="100">
        <f t="shared" si="52"/>
        <v>4655.3999999999996</v>
      </c>
      <c r="H77" s="105">
        <f t="shared" si="8"/>
        <v>0.92222662440570513</v>
      </c>
      <c r="I77" s="115">
        <v>5048</v>
      </c>
      <c r="J77" s="147">
        <v>4655.3999999999996</v>
      </c>
      <c r="K77" s="105">
        <f t="shared" si="9"/>
        <v>0.92222662440570513</v>
      </c>
      <c r="L77" s="146"/>
      <c r="M77" s="163"/>
      <c r="N77" s="163"/>
      <c r="O77" s="50"/>
      <c r="P77" s="163"/>
      <c r="Q77" s="127"/>
      <c r="R77" s="146"/>
      <c r="S77" s="236"/>
      <c r="T77" s="146"/>
      <c r="U77" s="163"/>
      <c r="V77" s="163"/>
      <c r="W77" s="50"/>
      <c r="X77" s="163"/>
    </row>
    <row r="78" spans="1:24">
      <c r="B78" s="34"/>
      <c r="C78" s="34"/>
      <c r="D78" s="70" t="s">
        <v>29</v>
      </c>
      <c r="E78" s="82" t="s">
        <v>163</v>
      </c>
      <c r="F78" s="96">
        <f t="shared" si="51"/>
        <v>1800</v>
      </c>
      <c r="G78" s="100">
        <f t="shared" si="52"/>
        <v>2003.74</v>
      </c>
      <c r="H78" s="105">
        <f t="shared" si="8"/>
        <v>1.1131888888888888</v>
      </c>
      <c r="I78" s="115">
        <v>1800</v>
      </c>
      <c r="J78" s="147">
        <v>2003.74</v>
      </c>
      <c r="K78" s="105">
        <f t="shared" si="9"/>
        <v>1.1131888888888888</v>
      </c>
      <c r="L78" s="146"/>
      <c r="M78" s="163"/>
      <c r="N78" s="163"/>
      <c r="O78" s="50"/>
      <c r="P78" s="163"/>
      <c r="Q78" s="127"/>
      <c r="R78" s="146"/>
      <c r="S78" s="236"/>
      <c r="T78" s="146"/>
      <c r="U78" s="163"/>
      <c r="V78" s="163"/>
      <c r="W78" s="50"/>
      <c r="X78" s="163"/>
    </row>
    <row r="79" spans="1:24">
      <c r="B79" s="34"/>
      <c r="C79" s="34"/>
      <c r="D79" s="70" t="s">
        <v>7</v>
      </c>
      <c r="E79" s="79" t="s">
        <v>8</v>
      </c>
      <c r="F79" s="96">
        <f t="shared" si="51"/>
        <v>291667</v>
      </c>
      <c r="G79" s="100">
        <f t="shared" si="52"/>
        <v>302456.37</v>
      </c>
      <c r="H79" s="105">
        <f t="shared" si="8"/>
        <v>1.036992083437619</v>
      </c>
      <c r="I79" s="115">
        <v>291667</v>
      </c>
      <c r="J79" s="147">
        <v>302456.37</v>
      </c>
      <c r="K79" s="105">
        <f t="shared" si="9"/>
        <v>1.036992083437619</v>
      </c>
      <c r="L79" s="146"/>
      <c r="M79" s="163"/>
      <c r="N79" s="163"/>
      <c r="O79" s="50"/>
      <c r="P79" s="163"/>
      <c r="Q79" s="127"/>
      <c r="R79" s="146"/>
      <c r="S79" s="236"/>
      <c r="T79" s="146"/>
      <c r="U79" s="163"/>
      <c r="V79" s="163"/>
      <c r="W79" s="50"/>
      <c r="X79" s="163"/>
    </row>
    <row r="80" spans="1:24" s="6" customFormat="1">
      <c r="A80" s="227"/>
      <c r="B80" s="33"/>
      <c r="C80" s="33">
        <v>75045</v>
      </c>
      <c r="D80" s="67"/>
      <c r="E80" s="78" t="s">
        <v>34</v>
      </c>
      <c r="F80" s="95">
        <f t="shared" si="51"/>
        <v>18200</v>
      </c>
      <c r="G80" s="99">
        <f t="shared" si="52"/>
        <v>18199.14</v>
      </c>
      <c r="H80" s="104">
        <f t="shared" si="8"/>
        <v>0.99995274725274719</v>
      </c>
      <c r="I80" s="108">
        <f>SUM(I81:I82)</f>
        <v>18200</v>
      </c>
      <c r="J80" s="142">
        <f t="shared" ref="J80" si="54">SUM(J81:J82)</f>
        <v>18199.14</v>
      </c>
      <c r="K80" s="104">
        <f t="shared" si="9"/>
        <v>0.99995274725274719</v>
      </c>
      <c r="L80" s="142">
        <f t="shared" ref="L80:X80" si="55">SUM(L81:L82)</f>
        <v>0</v>
      </c>
      <c r="M80" s="162">
        <f t="shared" si="55"/>
        <v>0</v>
      </c>
      <c r="N80" s="162">
        <f t="shared" si="55"/>
        <v>10619.94</v>
      </c>
      <c r="O80" s="49">
        <f t="shared" si="55"/>
        <v>7579.2</v>
      </c>
      <c r="P80" s="162">
        <f t="shared" si="55"/>
        <v>0</v>
      </c>
      <c r="Q80" s="126">
        <f t="shared" si="55"/>
        <v>0</v>
      </c>
      <c r="R80" s="142">
        <f t="shared" si="55"/>
        <v>0</v>
      </c>
      <c r="S80" s="235"/>
      <c r="T80" s="142">
        <f t="shared" si="55"/>
        <v>0</v>
      </c>
      <c r="U80" s="162">
        <f t="shared" si="55"/>
        <v>0</v>
      </c>
      <c r="V80" s="162">
        <f t="shared" si="55"/>
        <v>0</v>
      </c>
      <c r="W80" s="49">
        <f t="shared" si="55"/>
        <v>0</v>
      </c>
      <c r="X80" s="162">
        <f t="shared" si="55"/>
        <v>0</v>
      </c>
    </row>
    <row r="81" spans="1:24">
      <c r="B81" s="34"/>
      <c r="C81" s="34"/>
      <c r="D81" s="70" t="s">
        <v>27</v>
      </c>
      <c r="E81" s="82" t="s">
        <v>135</v>
      </c>
      <c r="F81" s="96">
        <f t="shared" si="51"/>
        <v>10620</v>
      </c>
      <c r="G81" s="100">
        <f t="shared" si="52"/>
        <v>10619.94</v>
      </c>
      <c r="H81" s="105">
        <f t="shared" si="8"/>
        <v>0.99999435028248596</v>
      </c>
      <c r="I81" s="109">
        <v>10620</v>
      </c>
      <c r="J81" s="143">
        <v>10619.94</v>
      </c>
      <c r="K81" s="105">
        <f t="shared" si="9"/>
        <v>0.99999435028248596</v>
      </c>
      <c r="L81" s="146"/>
      <c r="M81" s="163"/>
      <c r="N81" s="166">
        <v>10619.94</v>
      </c>
      <c r="O81" s="50"/>
      <c r="P81" s="163"/>
      <c r="Q81" s="127"/>
      <c r="R81" s="146"/>
      <c r="S81" s="236"/>
      <c r="T81" s="146"/>
      <c r="U81" s="163"/>
      <c r="V81" s="163"/>
      <c r="W81" s="50"/>
      <c r="X81" s="163"/>
    </row>
    <row r="82" spans="1:24">
      <c r="B82" s="34"/>
      <c r="C82" s="34"/>
      <c r="D82" s="70" t="s">
        <v>35</v>
      </c>
      <c r="E82" s="82" t="s">
        <v>135</v>
      </c>
      <c r="F82" s="96">
        <f t="shared" si="51"/>
        <v>7580</v>
      </c>
      <c r="G82" s="100">
        <f t="shared" si="52"/>
        <v>7579.2</v>
      </c>
      <c r="H82" s="105">
        <f t="shared" si="8"/>
        <v>0.99989445910290231</v>
      </c>
      <c r="I82" s="109">
        <v>7580</v>
      </c>
      <c r="J82" s="143">
        <v>7579.2</v>
      </c>
      <c r="K82" s="105">
        <f t="shared" si="9"/>
        <v>0.99989445910290231</v>
      </c>
      <c r="L82" s="146"/>
      <c r="M82" s="163"/>
      <c r="N82" s="163"/>
      <c r="O82" s="63">
        <v>7579.2</v>
      </c>
      <c r="P82" s="163"/>
      <c r="Q82" s="127"/>
      <c r="R82" s="146"/>
      <c r="S82" s="236"/>
      <c r="T82" s="146"/>
      <c r="U82" s="163"/>
      <c r="V82" s="163"/>
      <c r="W82" s="50"/>
      <c r="X82" s="163"/>
    </row>
    <row r="83" spans="1:24" s="6" customFormat="1">
      <c r="A83" s="227"/>
      <c r="B83" s="33"/>
      <c r="C83" s="33">
        <v>75095</v>
      </c>
      <c r="D83" s="67"/>
      <c r="E83" s="78" t="s">
        <v>64</v>
      </c>
      <c r="F83" s="95">
        <f>SUM(I83+Q83)</f>
        <v>111368</v>
      </c>
      <c r="G83" s="99">
        <f t="shared" ref="G83:G84" si="56">SUM(J83+R83)</f>
        <v>54146.1</v>
      </c>
      <c r="H83" s="104">
        <f t="shared" ref="H83:H84" si="57">SUM(G83/F83)</f>
        <v>0.48619082680841891</v>
      </c>
      <c r="I83" s="108">
        <f>SUM(I84)</f>
        <v>0</v>
      </c>
      <c r="J83" s="142">
        <f>SUM(J84)</f>
        <v>0</v>
      </c>
      <c r="K83" s="104" t="e">
        <f t="shared" ref="K83" si="58">SUM(J83/I83)</f>
        <v>#DIV/0!</v>
      </c>
      <c r="L83" s="142">
        <f>SUM(L84:L93)</f>
        <v>0</v>
      </c>
      <c r="M83" s="162">
        <f>SUM(M84:M93)</f>
        <v>0</v>
      </c>
      <c r="N83" s="162">
        <f>SUM(N84)</f>
        <v>0</v>
      </c>
      <c r="O83" s="162">
        <f>SUM(O84)</f>
        <v>0</v>
      </c>
      <c r="P83" s="162">
        <f>SUM(P84:P93)</f>
        <v>0</v>
      </c>
      <c r="Q83" s="126">
        <f>SUM(Q84)</f>
        <v>111368</v>
      </c>
      <c r="R83" s="142">
        <f>SUM(R84)</f>
        <v>54146.1</v>
      </c>
      <c r="S83" s="235">
        <f t="shared" si="13"/>
        <v>0.48619082680841891</v>
      </c>
      <c r="T83" s="142">
        <f>SUM(T84:T93)</f>
        <v>54146.1</v>
      </c>
      <c r="U83" s="162">
        <f>SUM(U84:U93)</f>
        <v>0</v>
      </c>
      <c r="V83" s="162">
        <f>SUM(V84)</f>
        <v>0</v>
      </c>
      <c r="W83" s="49">
        <f>SUM(W84:W93)</f>
        <v>0</v>
      </c>
      <c r="X83" s="162">
        <f>SUM(X84:X93)</f>
        <v>0</v>
      </c>
    </row>
    <row r="84" spans="1:24">
      <c r="B84" s="34"/>
      <c r="C84" s="34"/>
      <c r="D84" s="70" t="s">
        <v>160</v>
      </c>
      <c r="E84" s="82" t="s">
        <v>106</v>
      </c>
      <c r="F84" s="96">
        <f t="shared" ref="F84" si="59">SUM(I84+Q84)</f>
        <v>111368</v>
      </c>
      <c r="G84" s="100">
        <f t="shared" si="56"/>
        <v>54146.1</v>
      </c>
      <c r="H84" s="105">
        <f t="shared" si="57"/>
        <v>0.48619082680841891</v>
      </c>
      <c r="I84" s="109"/>
      <c r="J84" s="143"/>
      <c r="K84" s="105"/>
      <c r="L84" s="146"/>
      <c r="M84" s="146"/>
      <c r="N84" s="163"/>
      <c r="O84" s="247"/>
      <c r="P84" s="146"/>
      <c r="Q84" s="248">
        <v>111368</v>
      </c>
      <c r="R84" s="146">
        <v>54146.1</v>
      </c>
      <c r="S84" s="105">
        <f t="shared" ref="S84" si="60">SUM(R84/Q84)</f>
        <v>0.48619082680841891</v>
      </c>
      <c r="T84" s="146">
        <v>54146.1</v>
      </c>
      <c r="U84" s="163"/>
      <c r="V84" s="163"/>
      <c r="W84" s="50"/>
      <c r="X84" s="163"/>
    </row>
    <row r="85" spans="1:24" s="5" customFormat="1">
      <c r="A85" s="9"/>
      <c r="B85" s="36">
        <v>751</v>
      </c>
      <c r="C85" s="36"/>
      <c r="D85" s="71"/>
      <c r="E85" s="81" t="s">
        <v>209</v>
      </c>
      <c r="F85" s="97">
        <f>SUM(I85+Q85)</f>
        <v>48530</v>
      </c>
      <c r="G85" s="101">
        <f>SUM(J85+R85)</f>
        <v>34467.040000000001</v>
      </c>
      <c r="H85" s="106">
        <f t="shared" ref="H85:H92" si="61">SUM(G85/F85)</f>
        <v>0.71022130640840719</v>
      </c>
      <c r="I85" s="97">
        <f>SUM(I86)</f>
        <v>48530</v>
      </c>
      <c r="J85" s="101">
        <f>SUM(J86)</f>
        <v>34467.040000000001</v>
      </c>
      <c r="K85" s="106">
        <f>SUM(J85/I85)</f>
        <v>0.71022130640840719</v>
      </c>
      <c r="L85" s="101">
        <f>SUM(L89+L91)</f>
        <v>0</v>
      </c>
      <c r="M85" s="101">
        <f t="shared" ref="M85:Q85" si="62">SUM(M89+M91)</f>
        <v>0</v>
      </c>
      <c r="N85" s="101">
        <f>SUM(N86)</f>
        <v>34467.040000000001</v>
      </c>
      <c r="O85" s="101">
        <f>SUM(O89+O91)</f>
        <v>0</v>
      </c>
      <c r="P85" s="101">
        <f t="shared" si="62"/>
        <v>0</v>
      </c>
      <c r="Q85" s="101">
        <f t="shared" si="62"/>
        <v>0</v>
      </c>
      <c r="R85" s="101">
        <f>SUM(R89+R91+R95)</f>
        <v>0</v>
      </c>
      <c r="S85" s="237" t="e">
        <f>SUM(R85/Q85)</f>
        <v>#DIV/0!</v>
      </c>
      <c r="T85" s="101">
        <f>SUM(T89+T91+T95)</f>
        <v>0</v>
      </c>
      <c r="U85" s="164">
        <f>SUM(U89+U91+U95)</f>
        <v>0</v>
      </c>
      <c r="V85" s="164">
        <f>SUM(V86+V915)</f>
        <v>0</v>
      </c>
      <c r="W85" s="51">
        <f>SUM(W89+W91+W95)</f>
        <v>0</v>
      </c>
      <c r="X85" s="164">
        <f>SUM(X89+X91+X95)</f>
        <v>0</v>
      </c>
    </row>
    <row r="86" spans="1:24" s="5" customFormat="1">
      <c r="A86" s="9"/>
      <c r="B86" s="33"/>
      <c r="C86" s="33">
        <v>75109</v>
      </c>
      <c r="D86" s="67"/>
      <c r="E86" s="78" t="s">
        <v>210</v>
      </c>
      <c r="F86" s="95">
        <f t="shared" ref="F86:F87" si="63">SUM(I86+Q86)</f>
        <v>48530</v>
      </c>
      <c r="G86" s="99">
        <f t="shared" ref="G86:G87" si="64">SUM(J86+R86)</f>
        <v>34467.040000000001</v>
      </c>
      <c r="H86" s="104">
        <f t="shared" ref="H86:H88" si="65">SUM(G86/F86)</f>
        <v>0.71022130640840719</v>
      </c>
      <c r="I86" s="108">
        <f>SUM(I87)</f>
        <v>48530</v>
      </c>
      <c r="J86" s="142">
        <f>SUM(J87)</f>
        <v>34467.040000000001</v>
      </c>
      <c r="K86" s="104">
        <f t="shared" ref="K86:K87" si="66">SUM(J86/I86)</f>
        <v>0.71022130640840719</v>
      </c>
      <c r="L86" s="142">
        <f t="shared" ref="L86:X89" si="67">SUM(L87)</f>
        <v>0</v>
      </c>
      <c r="M86" s="162">
        <f t="shared" si="67"/>
        <v>0</v>
      </c>
      <c r="N86" s="162">
        <f t="shared" si="67"/>
        <v>34467.040000000001</v>
      </c>
      <c r="O86" s="49">
        <f t="shared" si="67"/>
        <v>0</v>
      </c>
      <c r="P86" s="162">
        <f t="shared" si="67"/>
        <v>0</v>
      </c>
      <c r="Q86" s="126">
        <f t="shared" si="67"/>
        <v>0</v>
      </c>
      <c r="R86" s="142">
        <f t="shared" si="67"/>
        <v>0</v>
      </c>
      <c r="S86" s="235"/>
      <c r="T86" s="142">
        <f t="shared" si="67"/>
        <v>0</v>
      </c>
      <c r="U86" s="162">
        <f t="shared" si="67"/>
        <v>0</v>
      </c>
      <c r="V86" s="162">
        <f t="shared" si="67"/>
        <v>0</v>
      </c>
      <c r="W86" s="49">
        <f t="shared" si="67"/>
        <v>0</v>
      </c>
      <c r="X86" s="162">
        <f t="shared" si="67"/>
        <v>0</v>
      </c>
    </row>
    <row r="87" spans="1:24" s="5" customFormat="1">
      <c r="A87" s="9"/>
      <c r="B87" s="34"/>
      <c r="C87" s="34"/>
      <c r="D87" s="70" t="s">
        <v>27</v>
      </c>
      <c r="E87" s="82" t="s">
        <v>135</v>
      </c>
      <c r="F87" s="96">
        <f t="shared" si="63"/>
        <v>48530</v>
      </c>
      <c r="G87" s="100">
        <f t="shared" si="64"/>
        <v>34467.040000000001</v>
      </c>
      <c r="H87" s="105">
        <f t="shared" si="65"/>
        <v>0.71022130640840719</v>
      </c>
      <c r="I87" s="109">
        <v>48530</v>
      </c>
      <c r="J87" s="143">
        <v>34467.040000000001</v>
      </c>
      <c r="K87" s="105">
        <f t="shared" si="66"/>
        <v>0.71022130640840719</v>
      </c>
      <c r="L87" s="146"/>
      <c r="M87" s="163"/>
      <c r="N87" s="166">
        <v>34467.040000000001</v>
      </c>
      <c r="O87" s="50"/>
      <c r="P87" s="163"/>
      <c r="Q87" s="127"/>
      <c r="R87" s="146"/>
      <c r="S87" s="236"/>
      <c r="T87" s="146"/>
      <c r="U87" s="163"/>
      <c r="V87" s="163"/>
      <c r="W87" s="50"/>
      <c r="X87" s="163"/>
    </row>
    <row r="88" spans="1:24" s="5" customFormat="1">
      <c r="A88" s="9"/>
      <c r="B88" s="36">
        <v>752</v>
      </c>
      <c r="C88" s="36"/>
      <c r="D88" s="71"/>
      <c r="E88" s="81" t="s">
        <v>217</v>
      </c>
      <c r="F88" s="97">
        <f>SUM(I88+Q88)</f>
        <v>48913</v>
      </c>
      <c r="G88" s="101">
        <f>SUM(J88+R88)</f>
        <v>48902.95</v>
      </c>
      <c r="H88" s="106">
        <f t="shared" si="65"/>
        <v>0.99979453315069611</v>
      </c>
      <c r="I88" s="97">
        <f>SUM(I89+I91)</f>
        <v>48913</v>
      </c>
      <c r="J88" s="101">
        <f t="shared" ref="J88:N88" si="68">SUM(J89+J91)</f>
        <v>48902.95</v>
      </c>
      <c r="K88" s="106">
        <f>SUM(J88/I88)</f>
        <v>0.99979453315069611</v>
      </c>
      <c r="L88" s="101">
        <f>SUM(L92+L94)</f>
        <v>0</v>
      </c>
      <c r="M88" s="101">
        <f t="shared" ref="M88" si="69">SUM(M92+M94)</f>
        <v>0</v>
      </c>
      <c r="N88" s="101">
        <f t="shared" si="68"/>
        <v>48902.95</v>
      </c>
      <c r="O88" s="101">
        <f>SUM(O89+O91)</f>
        <v>0</v>
      </c>
      <c r="P88" s="101">
        <f t="shared" ref="P88:U88" si="70">SUM(P89+P91)</f>
        <v>0</v>
      </c>
      <c r="Q88" s="101">
        <f t="shared" si="70"/>
        <v>0</v>
      </c>
      <c r="R88" s="101">
        <f t="shared" si="70"/>
        <v>0</v>
      </c>
      <c r="S88" s="101">
        <f t="shared" si="70"/>
        <v>0</v>
      </c>
      <c r="T88" s="101">
        <f t="shared" si="70"/>
        <v>0</v>
      </c>
      <c r="U88" s="101">
        <f t="shared" si="70"/>
        <v>0</v>
      </c>
      <c r="V88" s="101">
        <f>SUM(V89+V91)</f>
        <v>0</v>
      </c>
      <c r="W88" s="51">
        <f>SUM(W92+W94+W98)</f>
        <v>0</v>
      </c>
      <c r="X88" s="164">
        <f>SUM(X92+X94+X98)</f>
        <v>0</v>
      </c>
    </row>
    <row r="89" spans="1:24" s="6" customFormat="1">
      <c r="A89" s="227"/>
      <c r="B89" s="33"/>
      <c r="C89" s="33">
        <v>75212</v>
      </c>
      <c r="D89" s="67"/>
      <c r="E89" s="78" t="s">
        <v>194</v>
      </c>
      <c r="F89" s="95">
        <f t="shared" ref="F89:F92" si="71">SUM(I89+Q89)</f>
        <v>4000</v>
      </c>
      <c r="G89" s="99">
        <f t="shared" ref="G89:G92" si="72">SUM(J89+R89)</f>
        <v>3989.95</v>
      </c>
      <c r="H89" s="104">
        <f t="shared" si="61"/>
        <v>0.99748749999999997</v>
      </c>
      <c r="I89" s="108">
        <f>SUM(I90)</f>
        <v>4000</v>
      </c>
      <c r="J89" s="142">
        <f>SUM(J90)</f>
        <v>3989.95</v>
      </c>
      <c r="K89" s="104">
        <f t="shared" ref="K89:K92" si="73">SUM(J89/I89)</f>
        <v>0.99748749999999997</v>
      </c>
      <c r="L89" s="142">
        <f t="shared" si="67"/>
        <v>0</v>
      </c>
      <c r="M89" s="162">
        <f t="shared" si="67"/>
        <v>0</v>
      </c>
      <c r="N89" s="162">
        <f t="shared" si="67"/>
        <v>3989.95</v>
      </c>
      <c r="O89" s="49">
        <f t="shared" si="67"/>
        <v>0</v>
      </c>
      <c r="P89" s="162">
        <f t="shared" si="67"/>
        <v>0</v>
      </c>
      <c r="Q89" s="126">
        <f t="shared" si="67"/>
        <v>0</v>
      </c>
      <c r="R89" s="142">
        <f t="shared" si="67"/>
        <v>0</v>
      </c>
      <c r="S89" s="235"/>
      <c r="T89" s="142">
        <f t="shared" si="67"/>
        <v>0</v>
      </c>
      <c r="U89" s="162">
        <f t="shared" si="67"/>
        <v>0</v>
      </c>
      <c r="V89" s="162">
        <f t="shared" si="67"/>
        <v>0</v>
      </c>
      <c r="W89" s="49">
        <f t="shared" si="67"/>
        <v>0</v>
      </c>
      <c r="X89" s="162">
        <f t="shared" si="67"/>
        <v>0</v>
      </c>
    </row>
    <row r="90" spans="1:24">
      <c r="B90" s="34"/>
      <c r="C90" s="34"/>
      <c r="D90" s="70" t="s">
        <v>27</v>
      </c>
      <c r="E90" s="82" t="s">
        <v>135</v>
      </c>
      <c r="F90" s="96">
        <f t="shared" si="71"/>
        <v>4000</v>
      </c>
      <c r="G90" s="100">
        <f t="shared" si="72"/>
        <v>3989.95</v>
      </c>
      <c r="H90" s="105">
        <f t="shared" si="61"/>
        <v>0.99748749999999997</v>
      </c>
      <c r="I90" s="109">
        <v>4000</v>
      </c>
      <c r="J90" s="143">
        <v>3989.95</v>
      </c>
      <c r="K90" s="105">
        <f t="shared" si="73"/>
        <v>0.99748749999999997</v>
      </c>
      <c r="L90" s="146"/>
      <c r="M90" s="163"/>
      <c r="N90" s="166">
        <v>3989.95</v>
      </c>
      <c r="O90" s="50"/>
      <c r="P90" s="163"/>
      <c r="Q90" s="127"/>
      <c r="R90" s="146"/>
      <c r="S90" s="236"/>
      <c r="T90" s="146"/>
      <c r="U90" s="163"/>
      <c r="V90" s="163"/>
      <c r="W90" s="50"/>
      <c r="X90" s="163"/>
    </row>
    <row r="91" spans="1:24" s="6" customFormat="1">
      <c r="A91" s="227"/>
      <c r="B91" s="33"/>
      <c r="C91" s="33">
        <v>75295</v>
      </c>
      <c r="D91" s="67"/>
      <c r="E91" s="78" t="s">
        <v>64</v>
      </c>
      <c r="F91" s="95">
        <f t="shared" si="71"/>
        <v>44913</v>
      </c>
      <c r="G91" s="99">
        <f t="shared" si="72"/>
        <v>44913</v>
      </c>
      <c r="H91" s="104">
        <f t="shared" si="61"/>
        <v>1</v>
      </c>
      <c r="I91" s="108">
        <f>SUM(I92)</f>
        <v>44913</v>
      </c>
      <c r="J91" s="142">
        <f>SUM(J92)</f>
        <v>44913</v>
      </c>
      <c r="K91" s="104">
        <f t="shared" si="73"/>
        <v>1</v>
      </c>
      <c r="L91" s="142">
        <f>SUM(L92:L94)</f>
        <v>0</v>
      </c>
      <c r="M91" s="162">
        <f>SUM(M92:M94)</f>
        <v>0</v>
      </c>
      <c r="N91" s="162">
        <f>SUM(N92)</f>
        <v>44913</v>
      </c>
      <c r="O91" s="162">
        <f t="shared" ref="O91:Q91" si="74">SUM(O92)</f>
        <v>0</v>
      </c>
      <c r="P91" s="162">
        <f t="shared" si="74"/>
        <v>0</v>
      </c>
      <c r="Q91" s="162">
        <f t="shared" si="74"/>
        <v>0</v>
      </c>
      <c r="R91" s="142">
        <f>SUM(R92)</f>
        <v>0</v>
      </c>
      <c r="S91" s="235"/>
      <c r="T91" s="142">
        <f>SUM(T92:T94)</f>
        <v>0</v>
      </c>
      <c r="U91" s="162">
        <f>SUM(U92:U94)</f>
        <v>0</v>
      </c>
      <c r="V91" s="162">
        <f>SUM(V92)</f>
        <v>0</v>
      </c>
      <c r="W91" s="49">
        <f>SUM(W92:W94)</f>
        <v>0</v>
      </c>
      <c r="X91" s="162">
        <f>SUM(X92:X94)</f>
        <v>0</v>
      </c>
    </row>
    <row r="92" spans="1:24">
      <c r="B92" s="34"/>
      <c r="C92" s="34"/>
      <c r="D92" s="70" t="s">
        <v>27</v>
      </c>
      <c r="E92" s="82" t="s">
        <v>135</v>
      </c>
      <c r="F92" s="96">
        <f t="shared" si="71"/>
        <v>44913</v>
      </c>
      <c r="G92" s="100">
        <f t="shared" si="72"/>
        <v>44913</v>
      </c>
      <c r="H92" s="105">
        <f t="shared" si="61"/>
        <v>1</v>
      </c>
      <c r="I92" s="115">
        <v>44913</v>
      </c>
      <c r="J92" s="147">
        <v>44913</v>
      </c>
      <c r="K92" s="105">
        <f t="shared" si="73"/>
        <v>1</v>
      </c>
      <c r="L92" s="146"/>
      <c r="M92" s="163"/>
      <c r="N92" s="163">
        <v>44913</v>
      </c>
      <c r="O92" s="50"/>
      <c r="P92" s="163"/>
      <c r="Q92" s="127"/>
      <c r="R92" s="146"/>
      <c r="S92" s="236"/>
      <c r="T92" s="146"/>
      <c r="U92" s="163"/>
      <c r="V92" s="163"/>
      <c r="W92" s="50"/>
      <c r="X92" s="163"/>
    </row>
    <row r="93" spans="1:24" s="5" customFormat="1">
      <c r="A93" s="9"/>
      <c r="B93" s="36">
        <v>754</v>
      </c>
      <c r="C93" s="36"/>
      <c r="D93" s="71"/>
      <c r="E93" s="81" t="s">
        <v>36</v>
      </c>
      <c r="F93" s="97">
        <f>SUM(I93+Q93)</f>
        <v>5888292</v>
      </c>
      <c r="G93" s="101">
        <f>SUM(J93+R93)</f>
        <v>5882440.3900000006</v>
      </c>
      <c r="H93" s="106">
        <f t="shared" si="8"/>
        <v>0.99900622965029595</v>
      </c>
      <c r="I93" s="97">
        <f>SUM(I94+I99+I101+I103)</f>
        <v>5793092</v>
      </c>
      <c r="J93" s="101">
        <f>SUM(J94+J99+J101+J103)</f>
        <v>5787240.3900000006</v>
      </c>
      <c r="K93" s="106">
        <f t="shared" si="9"/>
        <v>0.99898989865860932</v>
      </c>
      <c r="L93" s="101">
        <f>SUM(L94+L103)</f>
        <v>0</v>
      </c>
      <c r="M93" s="101">
        <f t="shared" ref="M93:R93" si="75">SUM(M94+M103)</f>
        <v>0</v>
      </c>
      <c r="N93" s="101">
        <f>SUM(N94+N99+N101+N103)</f>
        <v>5768920.79</v>
      </c>
      <c r="O93" s="101">
        <f t="shared" ref="O93:P93" si="76">SUM(O94+O99+O101+O103)</f>
        <v>10971.86</v>
      </c>
      <c r="P93" s="101">
        <f t="shared" si="76"/>
        <v>0</v>
      </c>
      <c r="Q93" s="97">
        <f t="shared" si="75"/>
        <v>95200</v>
      </c>
      <c r="R93" s="101">
        <f t="shared" si="75"/>
        <v>95200</v>
      </c>
      <c r="S93" s="237">
        <f>SUM(R93/Q93)</f>
        <v>1</v>
      </c>
      <c r="T93" s="101">
        <f>SUM(T94+T103)</f>
        <v>0</v>
      </c>
      <c r="U93" s="164">
        <f t="shared" ref="U93:X93" si="77">SUM(U94+U103)</f>
        <v>0</v>
      </c>
      <c r="V93" s="164">
        <f t="shared" si="77"/>
        <v>62200</v>
      </c>
      <c r="W93" s="164">
        <f t="shared" si="77"/>
        <v>0</v>
      </c>
      <c r="X93" s="164">
        <f t="shared" si="77"/>
        <v>0</v>
      </c>
    </row>
    <row r="94" spans="1:24" s="6" customFormat="1">
      <c r="A94" s="227"/>
      <c r="B94" s="33"/>
      <c r="C94" s="33">
        <v>75411</v>
      </c>
      <c r="D94" s="67"/>
      <c r="E94" s="78" t="s">
        <v>138</v>
      </c>
      <c r="F94" s="95">
        <f t="shared" si="51"/>
        <v>5810812</v>
      </c>
      <c r="G94" s="99">
        <f t="shared" si="52"/>
        <v>5811988.5300000003</v>
      </c>
      <c r="H94" s="104">
        <f t="shared" si="8"/>
        <v>1.000202472563215</v>
      </c>
      <c r="I94" s="108">
        <f>SUM(I95:I98)</f>
        <v>5748612</v>
      </c>
      <c r="J94" s="142">
        <f>SUM(J95:J98)</f>
        <v>5749788.5300000003</v>
      </c>
      <c r="K94" s="104">
        <f t="shared" si="9"/>
        <v>1.0002046633169885</v>
      </c>
      <c r="L94" s="142">
        <f t="shared" ref="L94:R94" si="78">SUM(L95:L98)</f>
        <v>0</v>
      </c>
      <c r="M94" s="162">
        <f t="shared" si="78"/>
        <v>0</v>
      </c>
      <c r="N94" s="162">
        <f t="shared" si="78"/>
        <v>5748440.79</v>
      </c>
      <c r="O94" s="49">
        <f t="shared" si="78"/>
        <v>0</v>
      </c>
      <c r="P94" s="162">
        <f t="shared" si="78"/>
        <v>0</v>
      </c>
      <c r="Q94" s="126">
        <f t="shared" si="78"/>
        <v>62200</v>
      </c>
      <c r="R94" s="142">
        <f t="shared" si="78"/>
        <v>62200</v>
      </c>
      <c r="S94" s="235">
        <f t="shared" si="13"/>
        <v>1</v>
      </c>
      <c r="T94" s="142">
        <f>SUM(T95:T98)</f>
        <v>0</v>
      </c>
      <c r="U94" s="162">
        <f>SUM(U95:U98)</f>
        <v>0</v>
      </c>
      <c r="V94" s="162">
        <f>SUM(V95:V98)</f>
        <v>62200</v>
      </c>
      <c r="W94" s="49">
        <f>SUM(W95:W98)</f>
        <v>0</v>
      </c>
      <c r="X94" s="162">
        <f>SUM(X95:X98)</f>
        <v>0</v>
      </c>
    </row>
    <row r="95" spans="1:24">
      <c r="B95" s="34"/>
      <c r="C95" s="34"/>
      <c r="D95" s="70" t="s">
        <v>29</v>
      </c>
      <c r="E95" s="82" t="s">
        <v>163</v>
      </c>
      <c r="F95" s="96">
        <f t="shared" si="51"/>
        <v>0</v>
      </c>
      <c r="G95" s="100">
        <f t="shared" si="52"/>
        <v>1337.65</v>
      </c>
      <c r="H95" s="105"/>
      <c r="I95" s="112">
        <v>0</v>
      </c>
      <c r="J95" s="150">
        <v>1337.65</v>
      </c>
      <c r="K95" s="105"/>
      <c r="L95" s="146"/>
      <c r="M95" s="163"/>
      <c r="N95" s="163"/>
      <c r="O95" s="50"/>
      <c r="P95" s="163"/>
      <c r="Q95" s="127"/>
      <c r="R95" s="146"/>
      <c r="S95" s="236"/>
      <c r="T95" s="146"/>
      <c r="U95" s="163"/>
      <c r="V95" s="163"/>
      <c r="W95" s="50"/>
      <c r="X95" s="163"/>
    </row>
    <row r="96" spans="1:24">
      <c r="B96" s="34"/>
      <c r="C96" s="34"/>
      <c r="D96" s="70" t="s">
        <v>27</v>
      </c>
      <c r="E96" s="82" t="s">
        <v>135</v>
      </c>
      <c r="F96" s="96">
        <f t="shared" si="51"/>
        <v>5748612</v>
      </c>
      <c r="G96" s="100">
        <f t="shared" si="52"/>
        <v>5748440.79</v>
      </c>
      <c r="H96" s="105">
        <f t="shared" ref="H96:H181" si="79">SUM(G96/F96)</f>
        <v>0.99997021715850709</v>
      </c>
      <c r="I96" s="109">
        <v>5748612</v>
      </c>
      <c r="J96" s="150">
        <v>5748440.79</v>
      </c>
      <c r="K96" s="105">
        <f t="shared" ref="K96:K181" si="80">SUM(J96/I96)</f>
        <v>0.99997021715850709</v>
      </c>
      <c r="L96" s="146"/>
      <c r="M96" s="163"/>
      <c r="N96" s="199">
        <v>5748440.79</v>
      </c>
      <c r="O96" s="50"/>
      <c r="P96" s="163"/>
      <c r="Q96" s="127"/>
      <c r="R96" s="146"/>
      <c r="S96" s="236"/>
      <c r="T96" s="146"/>
      <c r="U96" s="163"/>
      <c r="V96" s="163"/>
      <c r="W96" s="50"/>
      <c r="X96" s="163"/>
    </row>
    <row r="97" spans="1:24" ht="12" customHeight="1">
      <c r="B97" s="34"/>
      <c r="C97" s="34"/>
      <c r="D97" s="70" t="s">
        <v>25</v>
      </c>
      <c r="E97" s="82" t="s">
        <v>139</v>
      </c>
      <c r="F97" s="96">
        <f t="shared" si="51"/>
        <v>0</v>
      </c>
      <c r="G97" s="100">
        <f t="shared" si="52"/>
        <v>10.09</v>
      </c>
      <c r="H97" s="105"/>
      <c r="I97" s="112">
        <v>0</v>
      </c>
      <c r="J97" s="150">
        <v>10.09</v>
      </c>
      <c r="K97" s="105"/>
      <c r="L97" s="146"/>
      <c r="M97" s="163"/>
      <c r="N97" s="163"/>
      <c r="O97" s="50"/>
      <c r="P97" s="163"/>
      <c r="Q97" s="127"/>
      <c r="R97" s="146"/>
      <c r="S97" s="236"/>
      <c r="T97" s="146"/>
      <c r="U97" s="163"/>
      <c r="V97" s="163"/>
      <c r="W97" s="50"/>
      <c r="X97" s="163"/>
    </row>
    <row r="98" spans="1:24">
      <c r="B98" s="34"/>
      <c r="C98" s="34"/>
      <c r="D98" s="70" t="s">
        <v>37</v>
      </c>
      <c r="E98" s="82" t="s">
        <v>135</v>
      </c>
      <c r="F98" s="96">
        <f t="shared" si="51"/>
        <v>62200</v>
      </c>
      <c r="G98" s="100">
        <f t="shared" si="52"/>
        <v>62200</v>
      </c>
      <c r="H98" s="105">
        <f t="shared" si="79"/>
        <v>1</v>
      </c>
      <c r="I98" s="109"/>
      <c r="J98" s="150"/>
      <c r="K98" s="105"/>
      <c r="L98" s="146"/>
      <c r="M98" s="163"/>
      <c r="N98" s="163"/>
      <c r="O98" s="50"/>
      <c r="P98" s="163"/>
      <c r="Q98" s="134">
        <v>62200</v>
      </c>
      <c r="R98" s="150">
        <v>62200</v>
      </c>
      <c r="S98" s="236">
        <f t="shared" ref="S98:S132" si="81">SUM(R98/Q98)</f>
        <v>1</v>
      </c>
      <c r="T98" s="146"/>
      <c r="U98" s="163"/>
      <c r="V98" s="163">
        <v>62200</v>
      </c>
      <c r="W98" s="50"/>
      <c r="X98" s="163"/>
    </row>
    <row r="99" spans="1:24" s="6" customFormat="1">
      <c r="A99" s="227"/>
      <c r="B99" s="33"/>
      <c r="C99" s="33">
        <v>75414</v>
      </c>
      <c r="D99" s="67"/>
      <c r="E99" s="78" t="s">
        <v>213</v>
      </c>
      <c r="F99" s="95">
        <f t="shared" si="51"/>
        <v>12000</v>
      </c>
      <c r="G99" s="99">
        <f t="shared" si="52"/>
        <v>12000</v>
      </c>
      <c r="H99" s="104">
        <f t="shared" si="79"/>
        <v>1</v>
      </c>
      <c r="I99" s="108">
        <f>SUM(I100)</f>
        <v>12000</v>
      </c>
      <c r="J99" s="142">
        <f>SUM(J100)</f>
        <v>12000</v>
      </c>
      <c r="K99" s="104">
        <f t="shared" ref="K99:K100" si="82">SUM(J99/I99)</f>
        <v>1</v>
      </c>
      <c r="L99" s="142">
        <f>SUM(L100:L104)</f>
        <v>0</v>
      </c>
      <c r="M99" s="162">
        <f>SUM(M100:M104)</f>
        <v>0</v>
      </c>
      <c r="N99" s="162">
        <f>SUM(N100)</f>
        <v>12000</v>
      </c>
      <c r="O99" s="162">
        <f t="shared" ref="O99:O101" si="83">SUM(O100)</f>
        <v>0</v>
      </c>
      <c r="P99" s="162">
        <f t="shared" ref="P99:P101" si="84">SUM(P100)</f>
        <v>0</v>
      </c>
      <c r="Q99" s="162">
        <f t="shared" ref="Q99:Q101" si="85">SUM(Q100)</f>
        <v>0</v>
      </c>
      <c r="R99" s="142">
        <f>SUM(R100)</f>
        <v>0</v>
      </c>
      <c r="S99" s="235"/>
      <c r="T99" s="142">
        <f>SUM(T100:T104)</f>
        <v>0</v>
      </c>
      <c r="U99" s="162">
        <f>SUM(U100:U104)</f>
        <v>0</v>
      </c>
      <c r="V99" s="162">
        <f>SUM(V100:V104)</f>
        <v>0</v>
      </c>
      <c r="W99" s="49">
        <f>SUM(W100:W104)</f>
        <v>0</v>
      </c>
      <c r="X99" s="162">
        <f>SUM(X100:X104)</f>
        <v>0</v>
      </c>
    </row>
    <row r="100" spans="1:24">
      <c r="B100" s="34"/>
      <c r="C100" s="34"/>
      <c r="D100" s="70" t="s">
        <v>27</v>
      </c>
      <c r="E100" s="82" t="s">
        <v>135</v>
      </c>
      <c r="F100" s="96">
        <f t="shared" si="51"/>
        <v>12000</v>
      </c>
      <c r="G100" s="100">
        <f t="shared" si="52"/>
        <v>12000</v>
      </c>
      <c r="H100" s="105">
        <f t="shared" si="79"/>
        <v>1</v>
      </c>
      <c r="I100" s="115">
        <v>12000</v>
      </c>
      <c r="J100" s="147">
        <v>12000</v>
      </c>
      <c r="K100" s="105">
        <f t="shared" si="82"/>
        <v>1</v>
      </c>
      <c r="L100" s="146"/>
      <c r="M100" s="163"/>
      <c r="N100" s="163">
        <v>12000</v>
      </c>
      <c r="O100" s="50"/>
      <c r="P100" s="163"/>
      <c r="Q100" s="127"/>
      <c r="R100" s="146"/>
      <c r="S100" s="236"/>
      <c r="T100" s="146"/>
      <c r="U100" s="163"/>
      <c r="V100" s="163"/>
      <c r="W100" s="50"/>
      <c r="X100" s="163"/>
    </row>
    <row r="101" spans="1:24">
      <c r="B101" s="33"/>
      <c r="C101" s="33">
        <v>75478</v>
      </c>
      <c r="D101" s="67"/>
      <c r="E101" s="78" t="s">
        <v>215</v>
      </c>
      <c r="F101" s="95">
        <f t="shared" ref="F101:F102" si="86">SUM(I101+Q101)</f>
        <v>8480</v>
      </c>
      <c r="G101" s="99">
        <f t="shared" ref="G101:G102" si="87">SUM(J101+R101)</f>
        <v>8480</v>
      </c>
      <c r="H101" s="104">
        <f t="shared" ref="H101:H102" si="88">SUM(G101/F101)</f>
        <v>1</v>
      </c>
      <c r="I101" s="108">
        <f>SUM(I102)</f>
        <v>8480</v>
      </c>
      <c r="J101" s="142">
        <f>SUM(J102)</f>
        <v>8480</v>
      </c>
      <c r="K101" s="104">
        <f t="shared" ref="K101:K102" si="89">SUM(J101/I101)</f>
        <v>1</v>
      </c>
      <c r="L101" s="142">
        <f>SUM(L102:L107)</f>
        <v>0</v>
      </c>
      <c r="M101" s="162">
        <f>SUM(M102:M107)</f>
        <v>0</v>
      </c>
      <c r="N101" s="162">
        <f>SUM(N102)</f>
        <v>8480</v>
      </c>
      <c r="O101" s="162">
        <f t="shared" si="83"/>
        <v>0</v>
      </c>
      <c r="P101" s="162">
        <f t="shared" si="84"/>
        <v>0</v>
      </c>
      <c r="Q101" s="162">
        <f t="shared" si="85"/>
        <v>0</v>
      </c>
      <c r="R101" s="142">
        <f>SUM(R102)</f>
        <v>0</v>
      </c>
      <c r="S101" s="235"/>
      <c r="T101" s="142">
        <f>SUM(T102:T107)</f>
        <v>0</v>
      </c>
      <c r="U101" s="162">
        <f>SUM(U102:U107)</f>
        <v>0</v>
      </c>
      <c r="V101" s="162">
        <f>SUM(V102:V107)</f>
        <v>0</v>
      </c>
      <c r="W101" s="49">
        <f>SUM(W102:W107)</f>
        <v>0</v>
      </c>
      <c r="X101" s="162">
        <f>SUM(X102:X107)</f>
        <v>0</v>
      </c>
    </row>
    <row r="102" spans="1:24">
      <c r="B102" s="34"/>
      <c r="C102" s="34"/>
      <c r="D102" s="70" t="s">
        <v>27</v>
      </c>
      <c r="E102" s="82" t="s">
        <v>135</v>
      </c>
      <c r="F102" s="96">
        <f t="shared" si="86"/>
        <v>8480</v>
      </c>
      <c r="G102" s="100">
        <f t="shared" si="87"/>
        <v>8480</v>
      </c>
      <c r="H102" s="105">
        <f t="shared" si="88"/>
        <v>1</v>
      </c>
      <c r="I102" s="115">
        <v>8480</v>
      </c>
      <c r="J102" s="147">
        <v>8480</v>
      </c>
      <c r="K102" s="105">
        <f t="shared" si="89"/>
        <v>1</v>
      </c>
      <c r="L102" s="146"/>
      <c r="M102" s="163"/>
      <c r="N102" s="163">
        <v>8480</v>
      </c>
      <c r="O102" s="50"/>
      <c r="P102" s="163"/>
      <c r="Q102" s="127"/>
      <c r="R102" s="146"/>
      <c r="S102" s="236"/>
      <c r="T102" s="146"/>
      <c r="U102" s="163"/>
      <c r="V102" s="163"/>
      <c r="W102" s="50"/>
      <c r="X102" s="163"/>
    </row>
    <row r="103" spans="1:24" s="6" customFormat="1">
      <c r="A103" s="227"/>
      <c r="B103" s="37"/>
      <c r="C103" s="37">
        <v>75495</v>
      </c>
      <c r="D103" s="73" t="s">
        <v>64</v>
      </c>
      <c r="E103" s="84" t="s">
        <v>165</v>
      </c>
      <c r="F103" s="95">
        <f>SUM(I103+Q103)</f>
        <v>57000</v>
      </c>
      <c r="G103" s="99">
        <f t="shared" si="52"/>
        <v>49971.86</v>
      </c>
      <c r="H103" s="104">
        <f t="shared" si="79"/>
        <v>0.8766992982456141</v>
      </c>
      <c r="I103" s="116">
        <f>SUM(I104:I107)</f>
        <v>24000</v>
      </c>
      <c r="J103" s="149">
        <f>SUM(J104:J107)</f>
        <v>16971.86</v>
      </c>
      <c r="K103" s="104">
        <f>SUM(J103/I103)</f>
        <v>0.70716083333333335</v>
      </c>
      <c r="L103" s="149">
        <f>SUM(L104:L106)</f>
        <v>0</v>
      </c>
      <c r="M103" s="149">
        <f t="shared" ref="M103:P103" si="90">SUM(M104:M106)</f>
        <v>0</v>
      </c>
      <c r="N103" s="149">
        <f t="shared" si="90"/>
        <v>0</v>
      </c>
      <c r="O103" s="149">
        <f t="shared" si="90"/>
        <v>10971.86</v>
      </c>
      <c r="P103" s="149">
        <f t="shared" si="90"/>
        <v>0</v>
      </c>
      <c r="Q103" s="116">
        <f>SUM(Q104:Q107)</f>
        <v>33000</v>
      </c>
      <c r="R103" s="149">
        <f>SUM(R104:R107)</f>
        <v>33000</v>
      </c>
      <c r="S103" s="235">
        <f t="shared" ref="S103" si="91">SUM(R103/Q103)</f>
        <v>1</v>
      </c>
      <c r="T103" s="149">
        <f>SUM(T104:T104)</f>
        <v>0</v>
      </c>
      <c r="U103" s="168">
        <f>SUM(U104:U104)</f>
        <v>0</v>
      </c>
      <c r="V103" s="168">
        <f>SUM(V104:V104)</f>
        <v>0</v>
      </c>
      <c r="W103" s="54">
        <f>SUM(W104:W104)</f>
        <v>0</v>
      </c>
      <c r="X103" s="168">
        <f>SUM(X104:X104)</f>
        <v>0</v>
      </c>
    </row>
    <row r="104" spans="1:24" s="6" customFormat="1">
      <c r="A104" s="227"/>
      <c r="B104" s="34"/>
      <c r="C104" s="34"/>
      <c r="D104" s="70" t="s">
        <v>16</v>
      </c>
      <c r="E104" s="82" t="s">
        <v>186</v>
      </c>
      <c r="F104" s="96">
        <f t="shared" si="51"/>
        <v>6000</v>
      </c>
      <c r="G104" s="100">
        <f t="shared" si="52"/>
        <v>6000</v>
      </c>
      <c r="H104" s="105">
        <f t="shared" si="79"/>
        <v>1</v>
      </c>
      <c r="I104" s="109">
        <v>6000</v>
      </c>
      <c r="J104" s="148">
        <v>6000</v>
      </c>
      <c r="K104" s="105">
        <f>SUM(J104/I104)</f>
        <v>1</v>
      </c>
      <c r="L104" s="148"/>
      <c r="M104" s="169"/>
      <c r="N104" s="169"/>
      <c r="O104" s="55"/>
      <c r="P104" s="169"/>
      <c r="Q104" s="134"/>
      <c r="R104" s="148"/>
      <c r="S104" s="236"/>
      <c r="T104" s="148"/>
      <c r="U104" s="169"/>
      <c r="V104" s="169"/>
      <c r="W104" s="55"/>
      <c r="X104" s="169"/>
    </row>
    <row r="105" spans="1:24" s="6" customFormat="1">
      <c r="A105" s="227"/>
      <c r="B105" s="34"/>
      <c r="C105" s="34"/>
      <c r="D105" s="70" t="s">
        <v>35</v>
      </c>
      <c r="E105" s="82" t="s">
        <v>135</v>
      </c>
      <c r="F105" s="96">
        <f t="shared" ref="F105" si="92">SUM(I105+Q105)</f>
        <v>18000</v>
      </c>
      <c r="G105" s="100">
        <f t="shared" ref="G105" si="93">SUM(J105+R105)</f>
        <v>10971.86</v>
      </c>
      <c r="H105" s="105">
        <f t="shared" ref="H105" si="94">SUM(G105/F105)</f>
        <v>0.6095477777777778</v>
      </c>
      <c r="I105" s="109">
        <v>18000</v>
      </c>
      <c r="J105" s="148">
        <v>10971.86</v>
      </c>
      <c r="K105" s="105">
        <f>SUM(J105/I105)</f>
        <v>0.6095477777777778</v>
      </c>
      <c r="L105" s="148"/>
      <c r="M105" s="169"/>
      <c r="N105" s="169"/>
      <c r="O105" s="169">
        <v>10971.86</v>
      </c>
      <c r="P105" s="169"/>
      <c r="Q105" s="134"/>
      <c r="R105" s="148"/>
      <c r="S105" s="236"/>
      <c r="T105" s="148"/>
      <c r="U105" s="169"/>
      <c r="V105" s="169"/>
      <c r="W105" s="229"/>
      <c r="X105" s="169"/>
    </row>
    <row r="106" spans="1:24" s="6" customFormat="1" hidden="1">
      <c r="A106" s="227"/>
      <c r="B106" s="34"/>
      <c r="C106" s="34"/>
      <c r="D106" s="70" t="s">
        <v>17</v>
      </c>
      <c r="E106" s="82" t="s">
        <v>111</v>
      </c>
      <c r="F106" s="96">
        <f t="shared" ref="F106:F107" si="95">SUM(I106+Q106)</f>
        <v>0</v>
      </c>
      <c r="G106" s="100">
        <f t="shared" ref="G106:G107" si="96">SUM(J106+R106)</f>
        <v>0</v>
      </c>
      <c r="H106" s="105" t="e">
        <f t="shared" ref="H106:H107" si="97">SUM(G106/F106)</f>
        <v>#DIV/0!</v>
      </c>
      <c r="I106" s="109"/>
      <c r="J106" s="148"/>
      <c r="K106" s="105" t="e">
        <f>SUM(J106/I106)</f>
        <v>#DIV/0!</v>
      </c>
      <c r="L106" s="148"/>
      <c r="M106" s="148"/>
      <c r="N106" s="148"/>
      <c r="O106" s="55"/>
      <c r="P106" s="169"/>
      <c r="Q106" s="230"/>
      <c r="R106" s="148"/>
      <c r="S106" s="236"/>
      <c r="T106" s="148"/>
      <c r="U106" s="169"/>
      <c r="V106" s="169"/>
      <c r="W106" s="229"/>
      <c r="X106" s="169"/>
    </row>
    <row r="107" spans="1:24" s="6" customFormat="1">
      <c r="A107" s="227"/>
      <c r="B107" s="34"/>
      <c r="C107" s="34"/>
      <c r="D107" s="70" t="s">
        <v>102</v>
      </c>
      <c r="E107" s="79" t="s">
        <v>140</v>
      </c>
      <c r="F107" s="96">
        <f t="shared" si="95"/>
        <v>33000</v>
      </c>
      <c r="G107" s="100">
        <f t="shared" si="96"/>
        <v>33000</v>
      </c>
      <c r="H107" s="105">
        <f t="shared" si="97"/>
        <v>1</v>
      </c>
      <c r="I107" s="109"/>
      <c r="J107" s="169"/>
      <c r="K107" s="276"/>
      <c r="L107" s="148"/>
      <c r="M107" s="148"/>
      <c r="N107" s="275"/>
      <c r="O107" s="55"/>
      <c r="P107" s="169"/>
      <c r="Q107" s="230">
        <v>33000</v>
      </c>
      <c r="R107" s="148">
        <v>33000</v>
      </c>
      <c r="S107" s="105">
        <f>SUM(R107/Q107)</f>
        <v>1</v>
      </c>
      <c r="T107" s="148"/>
      <c r="U107" s="169"/>
      <c r="V107" s="169"/>
      <c r="W107" s="229"/>
      <c r="X107" s="169"/>
    </row>
    <row r="108" spans="1:24">
      <c r="B108" s="218">
        <v>755</v>
      </c>
      <c r="C108" s="218"/>
      <c r="D108" s="217"/>
      <c r="E108" s="219" t="s">
        <v>166</v>
      </c>
      <c r="F108" s="220">
        <f>SUM(I108+Q108)</f>
        <v>187812</v>
      </c>
      <c r="G108" s="221">
        <f>SUM(J108+R108)</f>
        <v>184175.48</v>
      </c>
      <c r="H108" s="222">
        <f t="shared" ref="H108:H110" si="98">SUM(G108/F108)</f>
        <v>0.98063744595659497</v>
      </c>
      <c r="I108" s="223">
        <f>SUM(I109)</f>
        <v>187812</v>
      </c>
      <c r="J108" s="224">
        <f>SUM(J109)</f>
        <v>184175.48</v>
      </c>
      <c r="K108" s="222">
        <f t="shared" ref="K108:K110" si="99">SUM(J108/I108)</f>
        <v>0.98063744595659497</v>
      </c>
      <c r="L108" s="225">
        <f>SUM(L109)</f>
        <v>0</v>
      </c>
      <c r="M108" s="225">
        <f t="shared" ref="M108:X108" si="100">SUM(M109)</f>
        <v>0</v>
      </c>
      <c r="N108" s="225">
        <f t="shared" si="100"/>
        <v>184175.48</v>
      </c>
      <c r="O108" s="225">
        <f t="shared" si="100"/>
        <v>0</v>
      </c>
      <c r="P108" s="225">
        <f t="shared" si="100"/>
        <v>0</v>
      </c>
      <c r="Q108" s="225">
        <f t="shared" si="100"/>
        <v>0</v>
      </c>
      <c r="R108" s="225">
        <f t="shared" si="100"/>
        <v>0</v>
      </c>
      <c r="S108" s="239">
        <f t="shared" si="100"/>
        <v>0</v>
      </c>
      <c r="T108" s="225">
        <f t="shared" si="100"/>
        <v>0</v>
      </c>
      <c r="U108" s="239">
        <f t="shared" si="100"/>
        <v>0</v>
      </c>
      <c r="V108" s="225">
        <f t="shared" si="100"/>
        <v>0</v>
      </c>
      <c r="W108" s="225">
        <f t="shared" si="100"/>
        <v>0</v>
      </c>
      <c r="X108" s="225">
        <f t="shared" si="100"/>
        <v>0</v>
      </c>
    </row>
    <row r="109" spans="1:24">
      <c r="B109" s="45"/>
      <c r="C109" s="45">
        <v>75515</v>
      </c>
      <c r="D109" s="73"/>
      <c r="E109" s="91" t="s">
        <v>167</v>
      </c>
      <c r="F109" s="95">
        <f t="shared" ref="F109:F110" si="101">SUM(I109+Q109)</f>
        <v>187812</v>
      </c>
      <c r="G109" s="99">
        <f t="shared" ref="G109:G110" si="102">SUM(J109+R109)</f>
        <v>184175.48</v>
      </c>
      <c r="H109" s="104">
        <f t="shared" si="98"/>
        <v>0.98063744595659497</v>
      </c>
      <c r="I109" s="116">
        <f>SUM(I110)</f>
        <v>187812</v>
      </c>
      <c r="J109" s="149">
        <f t="shared" ref="J109:X109" si="103">SUM(J110)</f>
        <v>184175.48</v>
      </c>
      <c r="K109" s="104">
        <f t="shared" si="99"/>
        <v>0.98063744595659497</v>
      </c>
      <c r="L109" s="160">
        <f t="shared" si="103"/>
        <v>0</v>
      </c>
      <c r="M109" s="178">
        <f t="shared" si="103"/>
        <v>0</v>
      </c>
      <c r="N109" s="178">
        <f t="shared" si="103"/>
        <v>184175.48</v>
      </c>
      <c r="O109" s="61">
        <f t="shared" si="103"/>
        <v>0</v>
      </c>
      <c r="P109" s="178">
        <f t="shared" si="103"/>
        <v>0</v>
      </c>
      <c r="Q109" s="140">
        <f t="shared" si="103"/>
        <v>0</v>
      </c>
      <c r="R109" s="160">
        <f t="shared" si="103"/>
        <v>0</v>
      </c>
      <c r="S109" s="235"/>
      <c r="T109" s="160">
        <f t="shared" si="103"/>
        <v>0</v>
      </c>
      <c r="U109" s="178">
        <f t="shared" si="103"/>
        <v>0</v>
      </c>
      <c r="V109" s="178">
        <f t="shared" si="103"/>
        <v>0</v>
      </c>
      <c r="W109" s="61">
        <f t="shared" si="103"/>
        <v>0</v>
      </c>
      <c r="X109" s="178">
        <f t="shared" si="103"/>
        <v>0</v>
      </c>
    </row>
    <row r="110" spans="1:24">
      <c r="B110" s="34"/>
      <c r="C110" s="34"/>
      <c r="D110" s="70" t="s">
        <v>27</v>
      </c>
      <c r="E110" s="82" t="s">
        <v>135</v>
      </c>
      <c r="F110" s="96">
        <f t="shared" si="101"/>
        <v>187812</v>
      </c>
      <c r="G110" s="100">
        <f t="shared" si="102"/>
        <v>184175.48</v>
      </c>
      <c r="H110" s="105">
        <f t="shared" si="98"/>
        <v>0.98063744595659497</v>
      </c>
      <c r="I110" s="109">
        <v>187812</v>
      </c>
      <c r="J110" s="148">
        <v>184175.48</v>
      </c>
      <c r="K110" s="105">
        <f t="shared" si="99"/>
        <v>0.98063744595659497</v>
      </c>
      <c r="L110" s="146"/>
      <c r="M110" s="163"/>
      <c r="N110" s="163">
        <v>184175.48</v>
      </c>
      <c r="O110" s="50"/>
      <c r="P110" s="163"/>
      <c r="Q110" s="127"/>
      <c r="R110" s="146"/>
      <c r="S110" s="236"/>
      <c r="T110" s="146"/>
      <c r="U110" s="163"/>
      <c r="V110" s="163"/>
      <c r="W110" s="50"/>
      <c r="X110" s="163"/>
    </row>
    <row r="111" spans="1:24" s="5" customFormat="1">
      <c r="A111" s="9"/>
      <c r="B111" s="36">
        <v>756</v>
      </c>
      <c r="C111" s="36"/>
      <c r="D111" s="71"/>
      <c r="E111" s="81" t="s">
        <v>142</v>
      </c>
      <c r="F111" s="97">
        <f t="shared" si="51"/>
        <v>15627811</v>
      </c>
      <c r="G111" s="101">
        <f t="shared" si="52"/>
        <v>15700755.91</v>
      </c>
      <c r="H111" s="106">
        <f t="shared" si="79"/>
        <v>1.0046676345138805</v>
      </c>
      <c r="I111" s="110">
        <f>SUM(I112+I116)</f>
        <v>15627811</v>
      </c>
      <c r="J111" s="144">
        <f>SUM(J112+J116)</f>
        <v>15700755.91</v>
      </c>
      <c r="K111" s="106">
        <f t="shared" si="80"/>
        <v>1.0046676345138805</v>
      </c>
      <c r="L111" s="144">
        <f t="shared" ref="L111:R111" si="104">SUM(L112+L116)</f>
        <v>0</v>
      </c>
      <c r="M111" s="165">
        <f t="shared" si="104"/>
        <v>0</v>
      </c>
      <c r="N111" s="165">
        <f t="shared" si="104"/>
        <v>0</v>
      </c>
      <c r="O111" s="52">
        <f t="shared" si="104"/>
        <v>0</v>
      </c>
      <c r="P111" s="165">
        <f t="shared" si="104"/>
        <v>0</v>
      </c>
      <c r="Q111" s="129">
        <f t="shared" si="104"/>
        <v>0</v>
      </c>
      <c r="R111" s="144">
        <f t="shared" si="104"/>
        <v>0</v>
      </c>
      <c r="S111" s="237"/>
      <c r="T111" s="144">
        <f>SUM(T112+T116)</f>
        <v>0</v>
      </c>
      <c r="U111" s="165">
        <f>SUM(U112+U116)</f>
        <v>0</v>
      </c>
      <c r="V111" s="165">
        <f>SUM(V112+V116)</f>
        <v>0</v>
      </c>
      <c r="W111" s="52">
        <f>SUM(W112+W116)</f>
        <v>0</v>
      </c>
      <c r="X111" s="165">
        <f>SUM(X112+X116)</f>
        <v>0</v>
      </c>
    </row>
    <row r="112" spans="1:24" s="6" customFormat="1">
      <c r="A112" s="227"/>
      <c r="B112" s="33"/>
      <c r="C112" s="33">
        <v>75618</v>
      </c>
      <c r="D112" s="67"/>
      <c r="E112" s="85" t="s">
        <v>38</v>
      </c>
      <c r="F112" s="95">
        <f t="shared" si="51"/>
        <v>399413</v>
      </c>
      <c r="G112" s="99">
        <f t="shared" si="52"/>
        <v>410184.99000000005</v>
      </c>
      <c r="H112" s="104">
        <f t="shared" si="79"/>
        <v>1.0269695528187617</v>
      </c>
      <c r="I112" s="111">
        <f>SUM(I113:I115)</f>
        <v>399413</v>
      </c>
      <c r="J112" s="145">
        <f>SUM(J113:J115)</f>
        <v>410184.99000000005</v>
      </c>
      <c r="K112" s="104">
        <f t="shared" si="80"/>
        <v>1.0269695528187617</v>
      </c>
      <c r="L112" s="145">
        <f t="shared" ref="L112:X112" si="105">SUM(L113:L115)</f>
        <v>0</v>
      </c>
      <c r="M112" s="167">
        <f t="shared" si="105"/>
        <v>0</v>
      </c>
      <c r="N112" s="167">
        <f t="shared" si="105"/>
        <v>0</v>
      </c>
      <c r="O112" s="53">
        <f t="shared" si="105"/>
        <v>0</v>
      </c>
      <c r="P112" s="167">
        <f t="shared" si="105"/>
        <v>0</v>
      </c>
      <c r="Q112" s="130">
        <f t="shared" si="105"/>
        <v>0</v>
      </c>
      <c r="R112" s="145">
        <f t="shared" si="105"/>
        <v>0</v>
      </c>
      <c r="S112" s="235"/>
      <c r="T112" s="145">
        <f t="shared" si="105"/>
        <v>0</v>
      </c>
      <c r="U112" s="167">
        <f t="shared" si="105"/>
        <v>0</v>
      </c>
      <c r="V112" s="167">
        <f t="shared" si="105"/>
        <v>0</v>
      </c>
      <c r="W112" s="53">
        <f t="shared" si="105"/>
        <v>0</v>
      </c>
      <c r="X112" s="167">
        <f t="shared" si="105"/>
        <v>0</v>
      </c>
    </row>
    <row r="113" spans="1:25">
      <c r="B113" s="34"/>
      <c r="C113" s="34"/>
      <c r="D113" s="70" t="s">
        <v>39</v>
      </c>
      <c r="E113" s="82" t="s">
        <v>40</v>
      </c>
      <c r="F113" s="96">
        <f t="shared" si="51"/>
        <v>399413</v>
      </c>
      <c r="G113" s="100">
        <f t="shared" si="52"/>
        <v>409830.19</v>
      </c>
      <c r="H113" s="105">
        <f t="shared" si="79"/>
        <v>1.0260812492332498</v>
      </c>
      <c r="I113" s="113">
        <v>399413</v>
      </c>
      <c r="J113" s="143">
        <v>409830.19</v>
      </c>
      <c r="K113" s="105">
        <f t="shared" si="80"/>
        <v>1.0260812492332498</v>
      </c>
      <c r="L113" s="146"/>
      <c r="M113" s="163"/>
      <c r="N113" s="163"/>
      <c r="O113" s="50"/>
      <c r="P113" s="163"/>
      <c r="Q113" s="127"/>
      <c r="R113" s="146"/>
      <c r="S113" s="236"/>
      <c r="T113" s="146"/>
      <c r="U113" s="163"/>
      <c r="V113" s="163"/>
      <c r="W113" s="50"/>
      <c r="X113" s="163"/>
    </row>
    <row r="114" spans="1:25">
      <c r="B114" s="34"/>
      <c r="C114" s="34"/>
      <c r="D114" s="72" t="s">
        <v>180</v>
      </c>
      <c r="E114" s="82" t="s">
        <v>181</v>
      </c>
      <c r="F114" s="96">
        <f t="shared" si="51"/>
        <v>0</v>
      </c>
      <c r="G114" s="100">
        <f t="shared" si="52"/>
        <v>336.4</v>
      </c>
      <c r="H114" s="105"/>
      <c r="I114" s="113">
        <v>0</v>
      </c>
      <c r="J114" s="143">
        <v>336.4</v>
      </c>
      <c r="K114" s="105"/>
      <c r="L114" s="146"/>
      <c r="M114" s="163"/>
      <c r="N114" s="163"/>
      <c r="O114" s="50"/>
      <c r="P114" s="163"/>
      <c r="Q114" s="127"/>
      <c r="R114" s="146"/>
      <c r="S114" s="236"/>
      <c r="T114" s="146"/>
      <c r="U114" s="163"/>
      <c r="V114" s="163"/>
      <c r="W114" s="50"/>
      <c r="X114" s="163"/>
    </row>
    <row r="115" spans="1:25">
      <c r="B115" s="34"/>
      <c r="C115" s="34"/>
      <c r="D115" s="70" t="s">
        <v>29</v>
      </c>
      <c r="E115" s="82" t="s">
        <v>163</v>
      </c>
      <c r="F115" s="96">
        <f t="shared" si="51"/>
        <v>0</v>
      </c>
      <c r="G115" s="100">
        <f t="shared" si="52"/>
        <v>18.399999999999999</v>
      </c>
      <c r="H115" s="105"/>
      <c r="I115" s="114">
        <v>0</v>
      </c>
      <c r="J115" s="147">
        <v>18.399999999999999</v>
      </c>
      <c r="K115" s="105"/>
      <c r="L115" s="146"/>
      <c r="M115" s="163"/>
      <c r="N115" s="163"/>
      <c r="O115" s="50"/>
      <c r="P115" s="163"/>
      <c r="Q115" s="127"/>
      <c r="R115" s="146"/>
      <c r="S115" s="236"/>
      <c r="T115" s="146"/>
      <c r="U115" s="163"/>
      <c r="V115" s="163"/>
      <c r="W115" s="50"/>
      <c r="X115" s="163"/>
    </row>
    <row r="116" spans="1:25" s="6" customFormat="1">
      <c r="A116" s="227"/>
      <c r="B116" s="39"/>
      <c r="C116" s="39">
        <v>75622</v>
      </c>
      <c r="D116" s="67"/>
      <c r="E116" s="86" t="s">
        <v>141</v>
      </c>
      <c r="F116" s="95">
        <f t="shared" si="51"/>
        <v>15228398</v>
      </c>
      <c r="G116" s="99">
        <f t="shared" si="52"/>
        <v>15290570.92</v>
      </c>
      <c r="H116" s="104">
        <f t="shared" si="79"/>
        <v>1.0040826960262006</v>
      </c>
      <c r="I116" s="117">
        <f>SUM(I117:I118)</f>
        <v>15228398</v>
      </c>
      <c r="J116" s="151">
        <f t="shared" ref="J116:X116" si="106">SUM(J117:J118)</f>
        <v>15290570.92</v>
      </c>
      <c r="K116" s="104">
        <f t="shared" si="80"/>
        <v>1.0040826960262006</v>
      </c>
      <c r="L116" s="151">
        <f t="shared" si="106"/>
        <v>0</v>
      </c>
      <c r="M116" s="171">
        <f t="shared" si="106"/>
        <v>0</v>
      </c>
      <c r="N116" s="171">
        <f t="shared" si="106"/>
        <v>0</v>
      </c>
      <c r="O116" s="57">
        <f t="shared" si="106"/>
        <v>0</v>
      </c>
      <c r="P116" s="171">
        <f t="shared" si="106"/>
        <v>0</v>
      </c>
      <c r="Q116" s="136">
        <f t="shared" si="106"/>
        <v>0</v>
      </c>
      <c r="R116" s="151">
        <f t="shared" si="106"/>
        <v>0</v>
      </c>
      <c r="S116" s="235"/>
      <c r="T116" s="151">
        <f t="shared" si="106"/>
        <v>0</v>
      </c>
      <c r="U116" s="171">
        <f t="shared" si="106"/>
        <v>0</v>
      </c>
      <c r="V116" s="171">
        <f t="shared" si="106"/>
        <v>0</v>
      </c>
      <c r="W116" s="57">
        <f t="shared" si="106"/>
        <v>0</v>
      </c>
      <c r="X116" s="171">
        <f t="shared" si="106"/>
        <v>0</v>
      </c>
    </row>
    <row r="117" spans="1:25">
      <c r="B117" s="34"/>
      <c r="C117" s="34"/>
      <c r="D117" s="70" t="s">
        <v>41</v>
      </c>
      <c r="E117" s="79" t="s">
        <v>42</v>
      </c>
      <c r="F117" s="96">
        <f t="shared" si="51"/>
        <v>14760911</v>
      </c>
      <c r="G117" s="100">
        <f t="shared" si="52"/>
        <v>14826639</v>
      </c>
      <c r="H117" s="105">
        <f t="shared" si="79"/>
        <v>1.0044528416979142</v>
      </c>
      <c r="I117" s="115">
        <v>14760911</v>
      </c>
      <c r="J117" s="150">
        <v>14826639</v>
      </c>
      <c r="K117" s="105">
        <f t="shared" si="80"/>
        <v>1.0044528416979142</v>
      </c>
      <c r="L117" s="146"/>
      <c r="M117" s="163"/>
      <c r="N117" s="163"/>
      <c r="O117" s="50"/>
      <c r="P117" s="163"/>
      <c r="Q117" s="127"/>
      <c r="R117" s="146"/>
      <c r="S117" s="236"/>
      <c r="T117" s="146"/>
      <c r="U117" s="163"/>
      <c r="V117" s="163"/>
      <c r="W117" s="50"/>
      <c r="X117" s="163"/>
    </row>
    <row r="118" spans="1:25">
      <c r="B118" s="34"/>
      <c r="C118" s="34"/>
      <c r="D118" s="70" t="s">
        <v>43</v>
      </c>
      <c r="E118" s="79" t="s">
        <v>44</v>
      </c>
      <c r="F118" s="96">
        <f t="shared" si="51"/>
        <v>467487</v>
      </c>
      <c r="G118" s="100">
        <f t="shared" si="52"/>
        <v>463931.92</v>
      </c>
      <c r="H118" s="105">
        <f t="shared" si="79"/>
        <v>0.99239533933563928</v>
      </c>
      <c r="I118" s="115">
        <v>467487</v>
      </c>
      <c r="J118" s="150">
        <v>463931.92</v>
      </c>
      <c r="K118" s="105">
        <f t="shared" si="80"/>
        <v>0.99239533933563928</v>
      </c>
      <c r="L118" s="146"/>
      <c r="M118" s="163"/>
      <c r="N118" s="163"/>
      <c r="O118" s="50"/>
      <c r="P118" s="163"/>
      <c r="Q118" s="127"/>
      <c r="R118" s="146"/>
      <c r="S118" s="236"/>
      <c r="T118" s="146"/>
      <c r="U118" s="163"/>
      <c r="V118" s="163"/>
      <c r="W118" s="50"/>
      <c r="X118" s="163"/>
    </row>
    <row r="119" spans="1:25" s="5" customFormat="1">
      <c r="A119" s="9"/>
      <c r="B119" s="36">
        <v>758</v>
      </c>
      <c r="C119" s="36"/>
      <c r="D119" s="71"/>
      <c r="E119" s="81" t="s">
        <v>45</v>
      </c>
      <c r="F119" s="97">
        <f>SUM(I119+Q119)</f>
        <v>34851753</v>
      </c>
      <c r="G119" s="101">
        <f t="shared" si="52"/>
        <v>34967793.719999999</v>
      </c>
      <c r="H119" s="106">
        <f t="shared" si="79"/>
        <v>1.0033295518879639</v>
      </c>
      <c r="I119" s="110">
        <f>SUM(I120+I122+I124+I126+I130)</f>
        <v>34693753</v>
      </c>
      <c r="J119" s="144">
        <f>SUM(J120+J122+J124+J126+J130)</f>
        <v>34809713.219999999</v>
      </c>
      <c r="K119" s="106">
        <f t="shared" si="80"/>
        <v>1.0033423948109621</v>
      </c>
      <c r="L119" s="144">
        <f t="shared" ref="L119:R119" si="107">SUM(L120+L124+L126+L130)</f>
        <v>0</v>
      </c>
      <c r="M119" s="165">
        <f t="shared" si="107"/>
        <v>0</v>
      </c>
      <c r="N119" s="165">
        <f t="shared" si="107"/>
        <v>0</v>
      </c>
      <c r="O119" s="52">
        <f t="shared" si="107"/>
        <v>0</v>
      </c>
      <c r="P119" s="165">
        <f t="shared" si="107"/>
        <v>0</v>
      </c>
      <c r="Q119" s="129">
        <f t="shared" si="107"/>
        <v>158000</v>
      </c>
      <c r="R119" s="144">
        <f t="shared" si="107"/>
        <v>158080.5</v>
      </c>
      <c r="S119" s="237">
        <f>SUM(R119/Q119)</f>
        <v>1.000509493670886</v>
      </c>
      <c r="T119" s="144">
        <f>SUM(T120+T124+T126+T130)</f>
        <v>0</v>
      </c>
      <c r="U119" s="165">
        <f>SUM(U120+U124+U126+U130)</f>
        <v>0</v>
      </c>
      <c r="V119" s="165">
        <f>SUM(V120+V124+V126+V130)</f>
        <v>0</v>
      </c>
      <c r="W119" s="52">
        <f>SUM(W120+W124+W126+W130)</f>
        <v>0</v>
      </c>
      <c r="X119" s="165">
        <f>SUM(X120+X124+X126+X130)</f>
        <v>0</v>
      </c>
    </row>
    <row r="120" spans="1:25" s="6" customFormat="1">
      <c r="A120" s="227"/>
      <c r="B120" s="39"/>
      <c r="C120" s="39">
        <v>75801</v>
      </c>
      <c r="D120" s="67"/>
      <c r="E120" s="87" t="s">
        <v>143</v>
      </c>
      <c r="F120" s="95">
        <f t="shared" si="51"/>
        <v>30939886</v>
      </c>
      <c r="G120" s="99">
        <f t="shared" si="52"/>
        <v>30939886</v>
      </c>
      <c r="H120" s="104">
        <f t="shared" si="79"/>
        <v>1</v>
      </c>
      <c r="I120" s="108">
        <f>SUM(I121)</f>
        <v>30939886</v>
      </c>
      <c r="J120" s="151">
        <f t="shared" ref="J120:X120" si="108">SUM(J121)</f>
        <v>30939886</v>
      </c>
      <c r="K120" s="104">
        <f t="shared" si="80"/>
        <v>1</v>
      </c>
      <c r="L120" s="151">
        <f t="shared" si="108"/>
        <v>0</v>
      </c>
      <c r="M120" s="171">
        <f t="shared" si="108"/>
        <v>0</v>
      </c>
      <c r="N120" s="171">
        <f t="shared" si="108"/>
        <v>0</v>
      </c>
      <c r="O120" s="57">
        <f t="shared" si="108"/>
        <v>0</v>
      </c>
      <c r="P120" s="171">
        <f t="shared" si="108"/>
        <v>0</v>
      </c>
      <c r="Q120" s="136">
        <f t="shared" si="108"/>
        <v>0</v>
      </c>
      <c r="R120" s="151">
        <f t="shared" si="108"/>
        <v>0</v>
      </c>
      <c r="S120" s="235"/>
      <c r="T120" s="151">
        <f t="shared" si="108"/>
        <v>0</v>
      </c>
      <c r="U120" s="171">
        <f t="shared" si="108"/>
        <v>0</v>
      </c>
      <c r="V120" s="171">
        <f t="shared" si="108"/>
        <v>0</v>
      </c>
      <c r="W120" s="57">
        <f t="shared" si="108"/>
        <v>0</v>
      </c>
      <c r="X120" s="171">
        <f t="shared" si="108"/>
        <v>0</v>
      </c>
    </row>
    <row r="121" spans="1:25">
      <c r="B121" s="34"/>
      <c r="C121" s="34"/>
      <c r="D121" s="70" t="s">
        <v>46</v>
      </c>
      <c r="E121" s="82" t="s">
        <v>47</v>
      </c>
      <c r="F121" s="96">
        <f t="shared" si="51"/>
        <v>30939886</v>
      </c>
      <c r="G121" s="100">
        <f t="shared" si="52"/>
        <v>30939886</v>
      </c>
      <c r="H121" s="105">
        <f t="shared" si="79"/>
        <v>1</v>
      </c>
      <c r="I121" s="109">
        <v>30939886</v>
      </c>
      <c r="J121" s="148">
        <v>30939886</v>
      </c>
      <c r="K121" s="105">
        <f t="shared" si="80"/>
        <v>1</v>
      </c>
      <c r="L121" s="146"/>
      <c r="M121" s="163"/>
      <c r="N121" s="163"/>
      <c r="O121" s="50"/>
      <c r="P121" s="163"/>
      <c r="Q121" s="127"/>
      <c r="R121" s="146"/>
      <c r="S121" s="236"/>
      <c r="T121" s="146"/>
      <c r="U121" s="163"/>
      <c r="V121" s="163"/>
      <c r="W121" s="50"/>
      <c r="X121" s="163"/>
    </row>
    <row r="122" spans="1:25">
      <c r="B122" s="37"/>
      <c r="C122" s="37">
        <v>75802</v>
      </c>
      <c r="D122" s="73"/>
      <c r="E122" s="84" t="s">
        <v>117</v>
      </c>
      <c r="F122" s="95">
        <f t="shared" si="51"/>
        <v>0</v>
      </c>
      <c r="G122" s="99">
        <f t="shared" si="52"/>
        <v>103932</v>
      </c>
      <c r="H122" s="104" t="e">
        <f t="shared" si="79"/>
        <v>#DIV/0!</v>
      </c>
      <c r="I122" s="116">
        <f>SUM(I123)</f>
        <v>0</v>
      </c>
      <c r="J122" s="149">
        <f>SUM(J123)</f>
        <v>103932</v>
      </c>
      <c r="K122" s="104" t="e">
        <f t="shared" si="80"/>
        <v>#DIV/0!</v>
      </c>
      <c r="L122" s="149">
        <f t="shared" ref="L122" si="109">SUM(L120:L121)</f>
        <v>0</v>
      </c>
      <c r="M122" s="168">
        <f t="shared" ref="M122" si="110">SUM(M120:M121)</f>
        <v>0</v>
      </c>
      <c r="N122" s="168">
        <f t="shared" ref="N122" si="111">SUM(N120:N121)</f>
        <v>0</v>
      </c>
      <c r="O122" s="54">
        <f t="shared" ref="O122" si="112">SUM(O120:O121)</f>
        <v>0</v>
      </c>
      <c r="P122" s="168">
        <f t="shared" ref="P122" si="113">SUM(P120:P121)</f>
        <v>0</v>
      </c>
      <c r="Q122" s="133">
        <f t="shared" ref="Q122" si="114">SUM(Q120:Q121)</f>
        <v>0</v>
      </c>
      <c r="R122" s="149">
        <f t="shared" ref="R122" si="115">SUM(R120:R121)</f>
        <v>0</v>
      </c>
      <c r="S122" s="235"/>
      <c r="T122" s="149">
        <f t="shared" ref="T122" si="116">SUM(T120:T121)</f>
        <v>0</v>
      </c>
      <c r="U122" s="168">
        <f t="shared" ref="U122" si="117">SUM(U120:U121)</f>
        <v>0</v>
      </c>
      <c r="V122" s="168">
        <f t="shared" ref="V122" si="118">SUM(V120:V121)</f>
        <v>0</v>
      </c>
      <c r="W122" s="54">
        <f t="shared" ref="W122" si="119">SUM(W120:W121)</f>
        <v>0</v>
      </c>
      <c r="X122" s="168">
        <f t="shared" ref="X122" si="120">SUM(X120:X121)</f>
        <v>0</v>
      </c>
      <c r="Y122" s="23"/>
    </row>
    <row r="123" spans="1:25">
      <c r="B123" s="34"/>
      <c r="C123" s="34"/>
      <c r="D123" s="70" t="s">
        <v>115</v>
      </c>
      <c r="E123" s="88" t="s">
        <v>116</v>
      </c>
      <c r="F123" s="96">
        <f t="shared" si="51"/>
        <v>0</v>
      </c>
      <c r="G123" s="100">
        <f t="shared" si="52"/>
        <v>103932</v>
      </c>
      <c r="H123" s="105"/>
      <c r="I123" s="109">
        <v>0</v>
      </c>
      <c r="J123" s="148">
        <v>103932</v>
      </c>
      <c r="K123" s="105"/>
      <c r="L123" s="146"/>
      <c r="M123" s="163"/>
      <c r="N123" s="163"/>
      <c r="O123" s="50"/>
      <c r="P123" s="163"/>
      <c r="Q123" s="127"/>
      <c r="R123" s="146"/>
      <c r="S123" s="236"/>
      <c r="T123" s="146"/>
      <c r="U123" s="163"/>
      <c r="V123" s="163"/>
      <c r="W123" s="50"/>
      <c r="X123" s="163"/>
    </row>
    <row r="124" spans="1:25" s="6" customFormat="1">
      <c r="A124" s="227"/>
      <c r="B124" s="33"/>
      <c r="C124" s="33">
        <v>75803</v>
      </c>
      <c r="D124" s="67"/>
      <c r="E124" s="78" t="s">
        <v>144</v>
      </c>
      <c r="F124" s="95">
        <f t="shared" si="51"/>
        <v>3322333</v>
      </c>
      <c r="G124" s="99">
        <f t="shared" si="52"/>
        <v>3322333</v>
      </c>
      <c r="H124" s="104">
        <f t="shared" si="79"/>
        <v>1</v>
      </c>
      <c r="I124" s="108">
        <f>SUM(I125)</f>
        <v>3322333</v>
      </c>
      <c r="J124" s="142">
        <f t="shared" ref="J124:X124" si="121">SUM(J125)</f>
        <v>3322333</v>
      </c>
      <c r="K124" s="104">
        <f t="shared" si="80"/>
        <v>1</v>
      </c>
      <c r="L124" s="142">
        <f t="shared" si="121"/>
        <v>0</v>
      </c>
      <c r="M124" s="162">
        <f t="shared" si="121"/>
        <v>0</v>
      </c>
      <c r="N124" s="162">
        <f t="shared" si="121"/>
        <v>0</v>
      </c>
      <c r="O124" s="49">
        <f t="shared" si="121"/>
        <v>0</v>
      </c>
      <c r="P124" s="162">
        <f t="shared" si="121"/>
        <v>0</v>
      </c>
      <c r="Q124" s="126">
        <f t="shared" si="121"/>
        <v>0</v>
      </c>
      <c r="R124" s="142">
        <f t="shared" si="121"/>
        <v>0</v>
      </c>
      <c r="S124" s="235"/>
      <c r="T124" s="142">
        <f t="shared" si="121"/>
        <v>0</v>
      </c>
      <c r="U124" s="162">
        <f t="shared" si="121"/>
        <v>0</v>
      </c>
      <c r="V124" s="162">
        <f t="shared" si="121"/>
        <v>0</v>
      </c>
      <c r="W124" s="49">
        <f t="shared" si="121"/>
        <v>0</v>
      </c>
      <c r="X124" s="162">
        <f t="shared" si="121"/>
        <v>0</v>
      </c>
    </row>
    <row r="125" spans="1:25">
      <c r="B125" s="34"/>
      <c r="C125" s="34"/>
      <c r="D125" s="70" t="s">
        <v>46</v>
      </c>
      <c r="E125" s="82" t="s">
        <v>47</v>
      </c>
      <c r="F125" s="96">
        <f t="shared" si="51"/>
        <v>3322333</v>
      </c>
      <c r="G125" s="100">
        <f t="shared" si="52"/>
        <v>3322333</v>
      </c>
      <c r="H125" s="105">
        <f t="shared" si="79"/>
        <v>1</v>
      </c>
      <c r="I125" s="109">
        <v>3322333</v>
      </c>
      <c r="J125" s="148">
        <v>3322333</v>
      </c>
      <c r="K125" s="105">
        <f t="shared" si="80"/>
        <v>1</v>
      </c>
      <c r="L125" s="146"/>
      <c r="M125" s="163"/>
      <c r="N125" s="163"/>
      <c r="O125" s="50"/>
      <c r="P125" s="163"/>
      <c r="Q125" s="127"/>
      <c r="R125" s="146"/>
      <c r="S125" s="236"/>
      <c r="T125" s="146"/>
      <c r="U125" s="163"/>
      <c r="V125" s="163"/>
      <c r="W125" s="50"/>
      <c r="X125" s="163"/>
    </row>
    <row r="126" spans="1:25" s="6" customFormat="1">
      <c r="A126" s="227"/>
      <c r="B126" s="33"/>
      <c r="C126" s="33">
        <v>75814</v>
      </c>
      <c r="D126" s="67"/>
      <c r="E126" s="78" t="s">
        <v>49</v>
      </c>
      <c r="F126" s="95">
        <f t="shared" si="51"/>
        <v>270934</v>
      </c>
      <c r="G126" s="99">
        <f t="shared" si="52"/>
        <v>283042.71999999997</v>
      </c>
      <c r="H126" s="104">
        <f t="shared" si="79"/>
        <v>1.0446925081385134</v>
      </c>
      <c r="I126" s="108">
        <f>SUM(I127:I129)</f>
        <v>112934</v>
      </c>
      <c r="J126" s="142">
        <f>SUM(J127:J129)</f>
        <v>124962.22</v>
      </c>
      <c r="K126" s="104">
        <f t="shared" si="80"/>
        <v>1.1065066321922539</v>
      </c>
      <c r="L126" s="142">
        <f t="shared" ref="L126:P126" si="122">SUM(L127:L128)</f>
        <v>0</v>
      </c>
      <c r="M126" s="162">
        <f t="shared" si="122"/>
        <v>0</v>
      </c>
      <c r="N126" s="162">
        <f t="shared" si="122"/>
        <v>0</v>
      </c>
      <c r="O126" s="49">
        <f t="shared" si="122"/>
        <v>0</v>
      </c>
      <c r="P126" s="162">
        <f t="shared" si="122"/>
        <v>0</v>
      </c>
      <c r="Q126" s="126">
        <f>SUM(Q127:Q129)</f>
        <v>158000</v>
      </c>
      <c r="R126" s="142">
        <f>SUM(R127:R129)</f>
        <v>158080.5</v>
      </c>
      <c r="S126" s="235">
        <f t="shared" ref="S126" si="123">SUM(R126/Q126)</f>
        <v>1.000509493670886</v>
      </c>
      <c r="T126" s="142">
        <f>SUM(T127:T128)</f>
        <v>0</v>
      </c>
      <c r="U126" s="162">
        <f>SUM(U127:U128)</f>
        <v>0</v>
      </c>
      <c r="V126" s="162">
        <f>SUM(V127:V128)</f>
        <v>0</v>
      </c>
      <c r="W126" s="49">
        <f>SUM(W127:W128)</f>
        <v>0</v>
      </c>
      <c r="X126" s="162">
        <f>SUM(X127:X128)</f>
        <v>0</v>
      </c>
    </row>
    <row r="127" spans="1:25">
      <c r="B127" s="34"/>
      <c r="C127" s="34"/>
      <c r="D127" s="70" t="s">
        <v>29</v>
      </c>
      <c r="E127" s="79" t="s">
        <v>163</v>
      </c>
      <c r="F127" s="96">
        <f t="shared" si="51"/>
        <v>23299</v>
      </c>
      <c r="G127" s="100">
        <f t="shared" si="52"/>
        <v>32874.050000000003</v>
      </c>
      <c r="H127" s="105">
        <f t="shared" si="79"/>
        <v>1.41096398987081</v>
      </c>
      <c r="I127" s="109">
        <v>23299</v>
      </c>
      <c r="J127" s="148">
        <v>32874.050000000003</v>
      </c>
      <c r="K127" s="105">
        <f t="shared" si="80"/>
        <v>1.41096398987081</v>
      </c>
      <c r="L127" s="146"/>
      <c r="M127" s="163"/>
      <c r="N127" s="163"/>
      <c r="O127" s="50"/>
      <c r="P127" s="163"/>
      <c r="Q127" s="127"/>
      <c r="R127" s="146"/>
      <c r="S127" s="236"/>
      <c r="T127" s="146"/>
      <c r="U127" s="163"/>
      <c r="V127" s="163"/>
      <c r="W127" s="50"/>
      <c r="X127" s="163"/>
    </row>
    <row r="128" spans="1:25">
      <c r="B128" s="34"/>
      <c r="C128" s="34"/>
      <c r="D128" s="70" t="s">
        <v>7</v>
      </c>
      <c r="E128" s="79" t="s">
        <v>8</v>
      </c>
      <c r="F128" s="96">
        <f t="shared" si="51"/>
        <v>89635</v>
      </c>
      <c r="G128" s="100">
        <f t="shared" si="52"/>
        <v>92088.17</v>
      </c>
      <c r="H128" s="105">
        <f t="shared" si="79"/>
        <v>1.0273684386679309</v>
      </c>
      <c r="I128" s="109">
        <v>89635</v>
      </c>
      <c r="J128" s="148">
        <v>92088.17</v>
      </c>
      <c r="K128" s="105">
        <f t="shared" si="80"/>
        <v>1.0273684386679309</v>
      </c>
      <c r="L128" s="146"/>
      <c r="M128" s="163"/>
      <c r="N128" s="163"/>
      <c r="O128" s="50"/>
      <c r="P128" s="163"/>
      <c r="Q128" s="127"/>
      <c r="R128" s="146"/>
      <c r="S128" s="236"/>
      <c r="T128" s="146"/>
      <c r="U128" s="163"/>
      <c r="V128" s="163"/>
      <c r="W128" s="50"/>
      <c r="X128" s="163"/>
    </row>
    <row r="129" spans="1:24">
      <c r="B129" s="34"/>
      <c r="C129" s="34"/>
      <c r="D129" s="70" t="s">
        <v>199</v>
      </c>
      <c r="E129" s="250" t="s">
        <v>200</v>
      </c>
      <c r="F129" s="96">
        <f t="shared" si="51"/>
        <v>158000</v>
      </c>
      <c r="G129" s="100">
        <f t="shared" si="52"/>
        <v>158080.5</v>
      </c>
      <c r="H129" s="105">
        <f t="shared" si="79"/>
        <v>1.000509493670886</v>
      </c>
      <c r="I129" s="109"/>
      <c r="J129" s="148"/>
      <c r="K129" s="105"/>
      <c r="L129" s="146"/>
      <c r="M129" s="163"/>
      <c r="N129" s="163"/>
      <c r="O129" s="50"/>
      <c r="P129" s="163"/>
      <c r="Q129" s="127">
        <v>158000</v>
      </c>
      <c r="R129" s="146">
        <v>158080.5</v>
      </c>
      <c r="S129" s="105">
        <f t="shared" ref="S129" si="124">SUM(R129/Q129)</f>
        <v>1.000509493670886</v>
      </c>
      <c r="T129" s="146"/>
      <c r="U129" s="163"/>
      <c r="V129" s="163"/>
      <c r="W129" s="50"/>
      <c r="X129" s="163"/>
    </row>
    <row r="130" spans="1:24" s="6" customFormat="1">
      <c r="A130" s="227"/>
      <c r="B130" s="33"/>
      <c r="C130" s="33">
        <v>75832</v>
      </c>
      <c r="D130" s="67"/>
      <c r="E130" s="78" t="s">
        <v>48</v>
      </c>
      <c r="F130" s="95">
        <f t="shared" si="51"/>
        <v>318600</v>
      </c>
      <c r="G130" s="99">
        <f t="shared" si="52"/>
        <v>318600</v>
      </c>
      <c r="H130" s="104">
        <f t="shared" si="79"/>
        <v>1</v>
      </c>
      <c r="I130" s="108">
        <f>SUM(I131)</f>
        <v>318600</v>
      </c>
      <c r="J130" s="142">
        <f t="shared" ref="J130:X130" si="125">SUM(J131)</f>
        <v>318600</v>
      </c>
      <c r="K130" s="104">
        <f t="shared" si="80"/>
        <v>1</v>
      </c>
      <c r="L130" s="142">
        <f t="shared" si="125"/>
        <v>0</v>
      </c>
      <c r="M130" s="162">
        <f t="shared" si="125"/>
        <v>0</v>
      </c>
      <c r="N130" s="162">
        <f t="shared" si="125"/>
        <v>0</v>
      </c>
      <c r="O130" s="49">
        <f t="shared" si="125"/>
        <v>0</v>
      </c>
      <c r="P130" s="162">
        <f t="shared" si="125"/>
        <v>0</v>
      </c>
      <c r="Q130" s="126">
        <f t="shared" si="125"/>
        <v>0</v>
      </c>
      <c r="R130" s="142">
        <f t="shared" si="125"/>
        <v>0</v>
      </c>
      <c r="S130" s="235"/>
      <c r="T130" s="142">
        <f t="shared" si="125"/>
        <v>0</v>
      </c>
      <c r="U130" s="162">
        <f t="shared" si="125"/>
        <v>0</v>
      </c>
      <c r="V130" s="162">
        <f t="shared" si="125"/>
        <v>0</v>
      </c>
      <c r="W130" s="49">
        <f t="shared" si="125"/>
        <v>0</v>
      </c>
      <c r="X130" s="162">
        <f t="shared" si="125"/>
        <v>0</v>
      </c>
    </row>
    <row r="131" spans="1:24">
      <c r="B131" s="34"/>
      <c r="C131" s="34"/>
      <c r="D131" s="70" t="s">
        <v>46</v>
      </c>
      <c r="E131" s="82" t="s">
        <v>47</v>
      </c>
      <c r="F131" s="96">
        <f t="shared" si="51"/>
        <v>318600</v>
      </c>
      <c r="G131" s="100">
        <f t="shared" si="52"/>
        <v>318600</v>
      </c>
      <c r="H131" s="105">
        <f t="shared" si="79"/>
        <v>1</v>
      </c>
      <c r="I131" s="109">
        <v>318600</v>
      </c>
      <c r="J131" s="148">
        <v>318600</v>
      </c>
      <c r="K131" s="105">
        <f t="shared" si="80"/>
        <v>1</v>
      </c>
      <c r="L131" s="146"/>
      <c r="M131" s="163"/>
      <c r="N131" s="163"/>
      <c r="O131" s="50"/>
      <c r="P131" s="163"/>
      <c r="Q131" s="127"/>
      <c r="R131" s="146"/>
      <c r="S131" s="236"/>
      <c r="T131" s="146"/>
      <c r="U131" s="163"/>
      <c r="V131" s="163"/>
      <c r="W131" s="50"/>
      <c r="X131" s="163"/>
    </row>
    <row r="132" spans="1:24" s="5" customFormat="1">
      <c r="A132" s="9"/>
      <c r="B132" s="36">
        <v>801</v>
      </c>
      <c r="C132" s="36"/>
      <c r="D132" s="71"/>
      <c r="E132" s="81" t="s">
        <v>50</v>
      </c>
      <c r="F132" s="97">
        <f>SUM(I132+Q132)</f>
        <v>9816203</v>
      </c>
      <c r="G132" s="101">
        <f>SUM(J132+R132)</f>
        <v>9242219.870000001</v>
      </c>
      <c r="H132" s="106">
        <f t="shared" si="79"/>
        <v>0.9415269702551996</v>
      </c>
      <c r="I132" s="97">
        <f>SUM(I133+I141+I154+I149+I151+I163+I177+I180+I188+I145+I147+I182+I186+I184)</f>
        <v>5206679</v>
      </c>
      <c r="J132" s="101">
        <f>SUM(J133+J141+J154+J149+J151+J163+J177+J180+J188+J145+J147+J182+J186+J184)</f>
        <v>4651962.96</v>
      </c>
      <c r="K132" s="106">
        <f t="shared" si="80"/>
        <v>0.89346068002271695</v>
      </c>
      <c r="L132" s="101">
        <f>SUM(L133+L141+L154+L163+L177+L180+L188+L145+L149+L151+L184+L186+L147)</f>
        <v>3680151.1700000004</v>
      </c>
      <c r="M132" s="101">
        <f t="shared" ref="M132:R132" si="126">SUM(M133+M141+M154+M163+M177+M180+M188+M145+M149+M151+M184+M186+M147)</f>
        <v>0</v>
      </c>
      <c r="N132" s="101">
        <f t="shared" si="126"/>
        <v>26385.72</v>
      </c>
      <c r="O132" s="101">
        <f t="shared" si="126"/>
        <v>128175.32</v>
      </c>
      <c r="P132" s="101">
        <f t="shared" si="126"/>
        <v>0</v>
      </c>
      <c r="Q132" s="101">
        <f t="shared" si="126"/>
        <v>4609524</v>
      </c>
      <c r="R132" s="101">
        <f t="shared" si="126"/>
        <v>4590256.91</v>
      </c>
      <c r="S132" s="237">
        <f t="shared" si="81"/>
        <v>0.99582015626776221</v>
      </c>
      <c r="T132" s="101">
        <f>SUM(T133+T141+T154+T163+T177+T180+T188)</f>
        <v>4589920.91</v>
      </c>
      <c r="U132" s="164">
        <f>SUM(U133+U141+U154+U163+U177+U180+U188)</f>
        <v>0</v>
      </c>
      <c r="V132" s="164">
        <f>SUM(V133+V141+V154+V163+V177+V180+V188)</f>
        <v>0</v>
      </c>
      <c r="W132" s="51">
        <f>SUM(W133+W141+W154+W163+W177+W180+W188)</f>
        <v>0</v>
      </c>
      <c r="X132" s="164">
        <f>SUM(X133+X141+X154+X163+X177+X180+X188)</f>
        <v>0</v>
      </c>
    </row>
    <row r="133" spans="1:24" s="6" customFormat="1">
      <c r="A133" s="227"/>
      <c r="B133" s="33"/>
      <c r="C133" s="33">
        <v>80102</v>
      </c>
      <c r="D133" s="67"/>
      <c r="E133" s="85" t="s">
        <v>51</v>
      </c>
      <c r="F133" s="95">
        <f t="shared" si="51"/>
        <v>193611</v>
      </c>
      <c r="G133" s="99">
        <f t="shared" si="52"/>
        <v>197343.94</v>
      </c>
      <c r="H133" s="104">
        <f t="shared" si="79"/>
        <v>1.0192806193862951</v>
      </c>
      <c r="I133" s="108">
        <f>SUM(I134:I140)</f>
        <v>193611</v>
      </c>
      <c r="J133" s="142">
        <f>SUM(J134:J140)</f>
        <v>197343.94</v>
      </c>
      <c r="K133" s="104">
        <f t="shared" si="80"/>
        <v>1.0192806193862951</v>
      </c>
      <c r="L133" s="142">
        <f t="shared" ref="L133:R133" si="127">SUM(L134:L139)</f>
        <v>0</v>
      </c>
      <c r="M133" s="162">
        <f t="shared" si="127"/>
        <v>0</v>
      </c>
      <c r="N133" s="162">
        <f t="shared" si="127"/>
        <v>0</v>
      </c>
      <c r="O133" s="49">
        <f t="shared" si="127"/>
        <v>0</v>
      </c>
      <c r="P133" s="162">
        <f t="shared" si="127"/>
        <v>0</v>
      </c>
      <c r="Q133" s="126">
        <f t="shared" si="127"/>
        <v>0</v>
      </c>
      <c r="R133" s="142">
        <f t="shared" si="127"/>
        <v>0</v>
      </c>
      <c r="S133" s="235"/>
      <c r="T133" s="142">
        <f>SUM(T134:T139)</f>
        <v>0</v>
      </c>
      <c r="U133" s="162">
        <f>SUM(U134:U139)</f>
        <v>0</v>
      </c>
      <c r="V133" s="162">
        <f>SUM(V134:V139)</f>
        <v>0</v>
      </c>
      <c r="W133" s="49">
        <f>SUM(W134:W139)</f>
        <v>0</v>
      </c>
      <c r="X133" s="162">
        <f>SUM(X134:X139)</f>
        <v>0</v>
      </c>
    </row>
    <row r="134" spans="1:24">
      <c r="B134" s="34"/>
      <c r="C134" s="34"/>
      <c r="D134" s="72" t="s">
        <v>187</v>
      </c>
      <c r="E134" s="82" t="s">
        <v>188</v>
      </c>
      <c r="F134" s="96">
        <f t="shared" si="51"/>
        <v>52</v>
      </c>
      <c r="G134" s="100">
        <f t="shared" si="52"/>
        <v>26</v>
      </c>
      <c r="H134" s="105">
        <f t="shared" si="79"/>
        <v>0.5</v>
      </c>
      <c r="I134" s="109">
        <v>52</v>
      </c>
      <c r="J134" s="148">
        <v>26</v>
      </c>
      <c r="K134" s="105">
        <f>SUM(J134/I134)</f>
        <v>0.5</v>
      </c>
      <c r="L134" s="146"/>
      <c r="M134" s="163"/>
      <c r="N134" s="163"/>
      <c r="O134" s="50"/>
      <c r="P134" s="163"/>
      <c r="Q134" s="127"/>
      <c r="R134" s="146"/>
      <c r="S134" s="236"/>
      <c r="T134" s="146"/>
      <c r="U134" s="163"/>
      <c r="V134" s="163"/>
      <c r="W134" s="50"/>
      <c r="X134" s="163"/>
    </row>
    <row r="135" spans="1:24">
      <c r="B135" s="34"/>
      <c r="C135" s="34"/>
      <c r="D135" s="72" t="s">
        <v>12</v>
      </c>
      <c r="E135" s="82" t="s">
        <v>13</v>
      </c>
      <c r="F135" s="96">
        <f t="shared" si="51"/>
        <v>24</v>
      </c>
      <c r="G135" s="100">
        <f t="shared" si="52"/>
        <v>0</v>
      </c>
      <c r="H135" s="105">
        <f t="shared" si="79"/>
        <v>0</v>
      </c>
      <c r="I135" s="109">
        <v>24</v>
      </c>
      <c r="J135" s="148">
        <v>0</v>
      </c>
      <c r="K135" s="105">
        <f t="shared" ref="K135:K136" si="128">SUM(J135/I135)</f>
        <v>0</v>
      </c>
      <c r="L135" s="146"/>
      <c r="M135" s="163"/>
      <c r="N135" s="163"/>
      <c r="O135" s="50"/>
      <c r="P135" s="163"/>
      <c r="Q135" s="127"/>
      <c r="R135" s="146"/>
      <c r="S135" s="236"/>
      <c r="T135" s="146"/>
      <c r="U135" s="163"/>
      <c r="V135" s="163"/>
      <c r="W135" s="50"/>
      <c r="X135" s="163"/>
    </row>
    <row r="136" spans="1:24">
      <c r="B136" s="34"/>
      <c r="C136" s="34"/>
      <c r="D136" s="72" t="s">
        <v>32</v>
      </c>
      <c r="E136" s="82" t="s">
        <v>172</v>
      </c>
      <c r="F136" s="96">
        <f t="shared" si="51"/>
        <v>4425</v>
      </c>
      <c r="G136" s="100">
        <f t="shared" si="52"/>
        <v>4425.2</v>
      </c>
      <c r="H136" s="105">
        <f t="shared" si="79"/>
        <v>1.000045197740113</v>
      </c>
      <c r="I136" s="109">
        <v>4425</v>
      </c>
      <c r="J136" s="148">
        <v>4425.2</v>
      </c>
      <c r="K136" s="105">
        <f t="shared" si="128"/>
        <v>1.000045197740113</v>
      </c>
      <c r="L136" s="146"/>
      <c r="M136" s="163"/>
      <c r="N136" s="163"/>
      <c r="O136" s="50"/>
      <c r="P136" s="163"/>
      <c r="Q136" s="127"/>
      <c r="R136" s="146"/>
      <c r="S136" s="236"/>
      <c r="T136" s="146"/>
      <c r="U136" s="163"/>
      <c r="V136" s="163"/>
      <c r="W136" s="50"/>
      <c r="X136" s="163"/>
    </row>
    <row r="137" spans="1:24">
      <c r="B137" s="34"/>
      <c r="C137" s="34"/>
      <c r="D137" s="70" t="s">
        <v>52</v>
      </c>
      <c r="E137" s="82" t="s">
        <v>53</v>
      </c>
      <c r="F137" s="96">
        <f t="shared" si="51"/>
        <v>166000</v>
      </c>
      <c r="G137" s="100">
        <f t="shared" si="52"/>
        <v>168210</v>
      </c>
      <c r="H137" s="105">
        <f t="shared" si="79"/>
        <v>1.0133132530120481</v>
      </c>
      <c r="I137" s="109">
        <v>166000</v>
      </c>
      <c r="J137" s="148">
        <v>168210</v>
      </c>
      <c r="K137" s="105">
        <f t="shared" si="80"/>
        <v>1.0133132530120481</v>
      </c>
      <c r="L137" s="146"/>
      <c r="M137" s="163"/>
      <c r="N137" s="163"/>
      <c r="O137" s="50"/>
      <c r="P137" s="163"/>
      <c r="Q137" s="127"/>
      <c r="R137" s="146"/>
      <c r="S137" s="236"/>
      <c r="T137" s="146"/>
      <c r="U137" s="163"/>
      <c r="V137" s="163"/>
      <c r="W137" s="50"/>
      <c r="X137" s="163"/>
    </row>
    <row r="138" spans="1:24">
      <c r="B138" s="34"/>
      <c r="C138" s="34"/>
      <c r="D138" s="70" t="s">
        <v>29</v>
      </c>
      <c r="E138" s="82" t="s">
        <v>163</v>
      </c>
      <c r="F138" s="96">
        <f t="shared" si="51"/>
        <v>2100</v>
      </c>
      <c r="G138" s="100">
        <f t="shared" si="52"/>
        <v>1764.35</v>
      </c>
      <c r="H138" s="105">
        <f t="shared" si="79"/>
        <v>0.84016666666666662</v>
      </c>
      <c r="I138" s="109">
        <v>2100</v>
      </c>
      <c r="J138" s="148">
        <v>1764.35</v>
      </c>
      <c r="K138" s="105">
        <f t="shared" si="80"/>
        <v>0.84016666666666662</v>
      </c>
      <c r="L138" s="146"/>
      <c r="M138" s="163"/>
      <c r="N138" s="163"/>
      <c r="O138" s="50"/>
      <c r="P138" s="163"/>
      <c r="Q138" s="127"/>
      <c r="R138" s="146"/>
      <c r="S138" s="236"/>
      <c r="T138" s="146"/>
      <c r="U138" s="163"/>
      <c r="V138" s="163"/>
      <c r="W138" s="50"/>
      <c r="X138" s="163"/>
    </row>
    <row r="139" spans="1:24" ht="12" customHeight="1">
      <c r="B139" s="34"/>
      <c r="C139" s="34"/>
      <c r="D139" s="70" t="s">
        <v>7</v>
      </c>
      <c r="E139" s="79" t="s">
        <v>8</v>
      </c>
      <c r="F139" s="96">
        <f t="shared" si="51"/>
        <v>7010</v>
      </c>
      <c r="G139" s="100">
        <f t="shared" si="52"/>
        <v>8918.39</v>
      </c>
      <c r="H139" s="105">
        <f t="shared" si="79"/>
        <v>1.2722382310984308</v>
      </c>
      <c r="I139" s="109">
        <v>7010</v>
      </c>
      <c r="J139" s="148">
        <v>8918.39</v>
      </c>
      <c r="K139" s="105">
        <f t="shared" si="80"/>
        <v>1.2722382310984308</v>
      </c>
      <c r="L139" s="146"/>
      <c r="M139" s="163"/>
      <c r="N139" s="163"/>
      <c r="O139" s="50"/>
      <c r="P139" s="163"/>
      <c r="Q139" s="127"/>
      <c r="R139" s="146"/>
      <c r="S139" s="236"/>
      <c r="T139" s="146"/>
      <c r="U139" s="163"/>
      <c r="V139" s="163"/>
      <c r="W139" s="50"/>
      <c r="X139" s="163"/>
    </row>
    <row r="140" spans="1:24" ht="12" customHeight="1">
      <c r="B140" s="34"/>
      <c r="C140" s="34"/>
      <c r="D140" s="70" t="s">
        <v>54</v>
      </c>
      <c r="E140" s="79" t="s">
        <v>135</v>
      </c>
      <c r="F140" s="96">
        <f t="shared" si="51"/>
        <v>14000</v>
      </c>
      <c r="G140" s="100">
        <f t="shared" si="52"/>
        <v>14000</v>
      </c>
      <c r="H140" s="105">
        <f t="shared" ref="H140" si="129">SUM(G140/F140)</f>
        <v>1</v>
      </c>
      <c r="I140" s="109">
        <v>14000</v>
      </c>
      <c r="J140" s="148">
        <v>14000</v>
      </c>
      <c r="K140" s="105">
        <f t="shared" ref="K140" si="130">SUM(J140/I140)</f>
        <v>1</v>
      </c>
      <c r="L140" s="146"/>
      <c r="M140" s="163"/>
      <c r="N140" s="163"/>
      <c r="O140" s="50"/>
      <c r="P140" s="163"/>
      <c r="Q140" s="127"/>
      <c r="R140" s="146"/>
      <c r="S140" s="236"/>
      <c r="T140" s="146"/>
      <c r="U140" s="163"/>
      <c r="V140" s="163"/>
      <c r="W140" s="50"/>
      <c r="X140" s="163"/>
    </row>
    <row r="141" spans="1:24">
      <c r="B141" s="37"/>
      <c r="C141" s="37">
        <v>80105</v>
      </c>
      <c r="D141" s="73"/>
      <c r="E141" s="83" t="s">
        <v>145</v>
      </c>
      <c r="F141" s="95">
        <f t="shared" ref="F141:F212" si="131">SUM(I141+Q141)</f>
        <v>240545</v>
      </c>
      <c r="G141" s="99">
        <f t="shared" ref="G141:G212" si="132">SUM(J141+R141)</f>
        <v>103048.47</v>
      </c>
      <c r="H141" s="104">
        <f t="shared" si="79"/>
        <v>0.42839580951589101</v>
      </c>
      <c r="I141" s="95">
        <f>SUM(I142:I144)</f>
        <v>240545</v>
      </c>
      <c r="J141" s="99">
        <f>SUM(J142:J144)</f>
        <v>103048.47</v>
      </c>
      <c r="K141" s="104">
        <f t="shared" si="80"/>
        <v>0.42839580951589101</v>
      </c>
      <c r="L141" s="99">
        <f>SUM(L142:L144)</f>
        <v>95280.57</v>
      </c>
      <c r="M141" s="170">
        <f t="shared" ref="M141:X141" si="133">SUM(M142)</f>
        <v>0</v>
      </c>
      <c r="N141" s="170">
        <f t="shared" si="133"/>
        <v>0</v>
      </c>
      <c r="O141" s="56">
        <f t="shared" si="133"/>
        <v>0</v>
      </c>
      <c r="P141" s="170">
        <f t="shared" si="133"/>
        <v>0</v>
      </c>
      <c r="Q141" s="135">
        <f t="shared" si="133"/>
        <v>0</v>
      </c>
      <c r="R141" s="99">
        <f t="shared" si="133"/>
        <v>0</v>
      </c>
      <c r="S141" s="235"/>
      <c r="T141" s="99">
        <f t="shared" si="133"/>
        <v>0</v>
      </c>
      <c r="U141" s="170">
        <f t="shared" si="133"/>
        <v>0</v>
      </c>
      <c r="V141" s="170">
        <f t="shared" si="133"/>
        <v>0</v>
      </c>
      <c r="W141" s="56">
        <f t="shared" si="133"/>
        <v>0</v>
      </c>
      <c r="X141" s="170">
        <f t="shared" si="133"/>
        <v>0</v>
      </c>
    </row>
    <row r="142" spans="1:24" hidden="1">
      <c r="B142" s="34"/>
      <c r="C142" s="34"/>
      <c r="D142" s="70" t="s">
        <v>104</v>
      </c>
      <c r="E142" s="79" t="s">
        <v>106</v>
      </c>
      <c r="F142" s="96">
        <f t="shared" si="131"/>
        <v>0</v>
      </c>
      <c r="G142" s="100">
        <f t="shared" ref="G142:G148" si="134">SUM(J142+R142)</f>
        <v>0</v>
      </c>
      <c r="H142" s="105" t="e">
        <f t="shared" ref="H142:H148" si="135">SUM(G142/F142)</f>
        <v>#DIV/0!</v>
      </c>
      <c r="I142" s="112"/>
      <c r="J142" s="148"/>
      <c r="K142" s="105" t="e">
        <f t="shared" si="80"/>
        <v>#DIV/0!</v>
      </c>
      <c r="L142" s="146"/>
      <c r="M142" s="163"/>
      <c r="N142" s="163"/>
      <c r="O142" s="50"/>
      <c r="P142" s="163"/>
      <c r="Q142" s="127"/>
      <c r="R142" s="146"/>
      <c r="S142" s="236"/>
      <c r="T142" s="146"/>
      <c r="U142" s="163"/>
      <c r="V142" s="163"/>
      <c r="W142" s="50"/>
      <c r="X142" s="163"/>
    </row>
    <row r="143" spans="1:24">
      <c r="B143" s="34"/>
      <c r="C143" s="34"/>
      <c r="D143" s="70" t="s">
        <v>156</v>
      </c>
      <c r="E143" s="79" t="s">
        <v>106</v>
      </c>
      <c r="F143" s="96">
        <f t="shared" ref="F143:F144" si="136">SUM(I143+Q143)</f>
        <v>232325</v>
      </c>
      <c r="G143" s="100">
        <f t="shared" si="134"/>
        <v>95280.57</v>
      </c>
      <c r="H143" s="105">
        <f t="shared" si="135"/>
        <v>0.41011759388787261</v>
      </c>
      <c r="I143" s="109">
        <v>232325</v>
      </c>
      <c r="J143" s="148">
        <v>95280.57</v>
      </c>
      <c r="K143" s="105">
        <f t="shared" ref="K143:K144" si="137">SUM(J143/I143)</f>
        <v>0.41011759388787261</v>
      </c>
      <c r="L143" s="146">
        <v>95280.57</v>
      </c>
      <c r="M143" s="146"/>
      <c r="N143" s="163"/>
      <c r="O143" s="249"/>
      <c r="P143" s="163"/>
      <c r="Q143" s="248"/>
      <c r="R143" s="146"/>
      <c r="S143" s="236"/>
      <c r="T143" s="146"/>
      <c r="U143" s="163"/>
      <c r="V143" s="163"/>
      <c r="W143" s="50"/>
      <c r="X143" s="163"/>
    </row>
    <row r="144" spans="1:24">
      <c r="B144" s="34"/>
      <c r="C144" s="34"/>
      <c r="D144" s="70" t="s">
        <v>54</v>
      </c>
      <c r="E144" s="79" t="s">
        <v>135</v>
      </c>
      <c r="F144" s="96">
        <f t="shared" si="136"/>
        <v>8220</v>
      </c>
      <c r="G144" s="100">
        <f t="shared" si="134"/>
        <v>7767.9</v>
      </c>
      <c r="H144" s="105">
        <f t="shared" si="135"/>
        <v>0.94499999999999995</v>
      </c>
      <c r="I144" s="109">
        <v>8220</v>
      </c>
      <c r="J144" s="148">
        <v>7767.9</v>
      </c>
      <c r="K144" s="105">
        <f t="shared" si="137"/>
        <v>0.94499999999999995</v>
      </c>
      <c r="L144" s="146"/>
      <c r="M144" s="146"/>
      <c r="N144" s="163"/>
      <c r="O144" s="249"/>
      <c r="P144" s="163"/>
      <c r="Q144" s="248"/>
      <c r="R144" s="146"/>
      <c r="S144" s="236"/>
      <c r="T144" s="146"/>
      <c r="U144" s="163"/>
      <c r="V144" s="163"/>
      <c r="W144" s="50"/>
      <c r="X144" s="163"/>
    </row>
    <row r="145" spans="1:24" hidden="1">
      <c r="B145" s="45"/>
      <c r="C145" s="45">
        <v>80110</v>
      </c>
      <c r="D145" s="73"/>
      <c r="E145" s="195" t="s">
        <v>153</v>
      </c>
      <c r="F145" s="95">
        <f t="shared" ref="F145:F151" si="138">SUM(I145+Q145)</f>
        <v>0</v>
      </c>
      <c r="G145" s="99">
        <f t="shared" si="134"/>
        <v>0</v>
      </c>
      <c r="H145" s="104" t="e">
        <f t="shared" si="135"/>
        <v>#DIV/0!</v>
      </c>
      <c r="I145" s="196">
        <f>SUM(I146)</f>
        <v>0</v>
      </c>
      <c r="J145" s="149">
        <f>SUM(J146)</f>
        <v>0</v>
      </c>
      <c r="K145" s="104" t="e">
        <f t="shared" ref="K145:K151" si="139">SUM(J145/I145)</f>
        <v>#DIV/0!</v>
      </c>
      <c r="L145" s="160">
        <f>SUM(L146)</f>
        <v>0</v>
      </c>
      <c r="M145" s="160">
        <f t="shared" ref="M145:R145" si="140">SUM(M146)</f>
        <v>0</v>
      </c>
      <c r="N145" s="178">
        <f t="shared" si="140"/>
        <v>0</v>
      </c>
      <c r="O145" s="160">
        <f t="shared" si="140"/>
        <v>0</v>
      </c>
      <c r="P145" s="178">
        <f t="shared" si="140"/>
        <v>0</v>
      </c>
      <c r="Q145" s="200">
        <f t="shared" si="140"/>
        <v>0</v>
      </c>
      <c r="R145" s="160">
        <f t="shared" si="140"/>
        <v>0</v>
      </c>
      <c r="S145" s="235"/>
      <c r="T145" s="160"/>
      <c r="U145" s="178"/>
      <c r="V145" s="178"/>
      <c r="W145" s="61"/>
      <c r="X145" s="178"/>
    </row>
    <row r="146" spans="1:24" hidden="1">
      <c r="B146" s="34"/>
      <c r="C146" s="34"/>
      <c r="D146" s="70" t="s">
        <v>27</v>
      </c>
      <c r="E146" s="79" t="s">
        <v>146</v>
      </c>
      <c r="F146" s="96">
        <f t="shared" si="138"/>
        <v>0</v>
      </c>
      <c r="G146" s="100">
        <f t="shared" si="134"/>
        <v>0</v>
      </c>
      <c r="H146" s="105" t="e">
        <f t="shared" si="135"/>
        <v>#DIV/0!</v>
      </c>
      <c r="I146" s="112"/>
      <c r="J146" s="148"/>
      <c r="K146" s="105" t="e">
        <f t="shared" si="139"/>
        <v>#DIV/0!</v>
      </c>
      <c r="L146" s="146"/>
      <c r="M146" s="163"/>
      <c r="N146" s="163"/>
      <c r="O146" s="50"/>
      <c r="P146" s="163"/>
      <c r="Q146" s="127"/>
      <c r="R146" s="146"/>
      <c r="S146" s="236"/>
      <c r="T146" s="146"/>
      <c r="U146" s="163"/>
      <c r="V146" s="163"/>
      <c r="W146" s="50"/>
      <c r="X146" s="163"/>
    </row>
    <row r="147" spans="1:24" hidden="1">
      <c r="B147" s="45"/>
      <c r="C147" s="45">
        <v>80111</v>
      </c>
      <c r="D147" s="73"/>
      <c r="E147" s="195" t="s">
        <v>154</v>
      </c>
      <c r="F147" s="95">
        <f t="shared" si="138"/>
        <v>0</v>
      </c>
      <c r="G147" s="99">
        <f t="shared" si="134"/>
        <v>0</v>
      </c>
      <c r="H147" s="104" t="e">
        <f t="shared" si="135"/>
        <v>#DIV/0!</v>
      </c>
      <c r="I147" s="196">
        <f>SUM(I148)</f>
        <v>0</v>
      </c>
      <c r="J147" s="149">
        <f>SUM(J148)</f>
        <v>0</v>
      </c>
      <c r="K147" s="104" t="e">
        <f t="shared" si="139"/>
        <v>#DIV/0!</v>
      </c>
      <c r="L147" s="160">
        <f>SUM(L148)</f>
        <v>0</v>
      </c>
      <c r="M147" s="160">
        <f t="shared" ref="M147:R151" si="141">SUM(M148)</f>
        <v>0</v>
      </c>
      <c r="N147" s="178">
        <f t="shared" si="141"/>
        <v>0</v>
      </c>
      <c r="O147" s="160">
        <f t="shared" si="141"/>
        <v>0</v>
      </c>
      <c r="P147" s="178">
        <f t="shared" si="141"/>
        <v>0</v>
      </c>
      <c r="Q147" s="200">
        <f t="shared" si="141"/>
        <v>0</v>
      </c>
      <c r="R147" s="160">
        <f t="shared" si="141"/>
        <v>0</v>
      </c>
      <c r="S147" s="235"/>
      <c r="T147" s="160"/>
      <c r="U147" s="178"/>
      <c r="V147" s="178"/>
      <c r="W147" s="61"/>
      <c r="X147" s="178"/>
    </row>
    <row r="148" spans="1:24" hidden="1">
      <c r="B148" s="34"/>
      <c r="C148" s="34"/>
      <c r="D148" s="70" t="s">
        <v>27</v>
      </c>
      <c r="E148" s="79" t="s">
        <v>146</v>
      </c>
      <c r="F148" s="96">
        <f t="shared" si="138"/>
        <v>0</v>
      </c>
      <c r="G148" s="100">
        <f t="shared" si="134"/>
        <v>0</v>
      </c>
      <c r="H148" s="105" t="e">
        <f t="shared" si="135"/>
        <v>#DIV/0!</v>
      </c>
      <c r="I148" s="112"/>
      <c r="J148" s="148"/>
      <c r="K148" s="105" t="e">
        <f t="shared" si="139"/>
        <v>#DIV/0!</v>
      </c>
      <c r="L148" s="146"/>
      <c r="M148" s="163"/>
      <c r="N148" s="163"/>
      <c r="O148" s="50"/>
      <c r="P148" s="163"/>
      <c r="Q148" s="127"/>
      <c r="R148" s="146"/>
      <c r="S148" s="236"/>
      <c r="T148" s="146"/>
      <c r="U148" s="163"/>
      <c r="V148" s="163"/>
      <c r="W148" s="50"/>
      <c r="X148" s="163"/>
    </row>
    <row r="149" spans="1:24">
      <c r="A149"/>
      <c r="B149" s="45"/>
      <c r="C149" s="45">
        <v>80115</v>
      </c>
      <c r="D149" s="73"/>
      <c r="E149" s="195" t="s">
        <v>218</v>
      </c>
      <c r="F149" s="95">
        <f t="shared" si="138"/>
        <v>6000</v>
      </c>
      <c r="G149" s="99">
        <f t="shared" ref="G149:G150" si="142">SUM(J149+R149)</f>
        <v>6000</v>
      </c>
      <c r="H149" s="104">
        <f t="shared" ref="H149:H153" si="143">SUM(G149/F149)</f>
        <v>1</v>
      </c>
      <c r="I149" s="196">
        <f>SUM(I150)</f>
        <v>6000</v>
      </c>
      <c r="J149" s="149">
        <f>SUM(J150)</f>
        <v>6000</v>
      </c>
      <c r="K149" s="104">
        <f t="shared" si="139"/>
        <v>1</v>
      </c>
      <c r="L149" s="160">
        <f>SUM(L150)</f>
        <v>0</v>
      </c>
      <c r="M149" s="160">
        <f t="shared" si="141"/>
        <v>0</v>
      </c>
      <c r="N149" s="178">
        <f t="shared" si="141"/>
        <v>0</v>
      </c>
      <c r="O149" s="160">
        <f t="shared" si="141"/>
        <v>0</v>
      </c>
      <c r="P149" s="178">
        <f t="shared" si="141"/>
        <v>0</v>
      </c>
      <c r="Q149" s="200">
        <f t="shared" si="141"/>
        <v>0</v>
      </c>
      <c r="R149" s="160">
        <f t="shared" si="141"/>
        <v>0</v>
      </c>
      <c r="S149" s="235"/>
      <c r="T149" s="160"/>
      <c r="U149" s="178"/>
      <c r="V149" s="178"/>
      <c r="W149" s="61"/>
      <c r="X149" s="178"/>
    </row>
    <row r="150" spans="1:24">
      <c r="A150"/>
      <c r="B150" s="34"/>
      <c r="C150" s="34"/>
      <c r="D150" s="70" t="s">
        <v>54</v>
      </c>
      <c r="E150" s="79" t="s">
        <v>135</v>
      </c>
      <c r="F150" s="96">
        <f t="shared" si="138"/>
        <v>6000</v>
      </c>
      <c r="G150" s="100">
        <f t="shared" si="142"/>
        <v>6000</v>
      </c>
      <c r="H150" s="105">
        <f t="shared" si="143"/>
        <v>1</v>
      </c>
      <c r="I150" s="112">
        <v>6000</v>
      </c>
      <c r="J150" s="148">
        <v>6000</v>
      </c>
      <c r="K150" s="105">
        <f t="shared" si="139"/>
        <v>1</v>
      </c>
      <c r="L150" s="146"/>
      <c r="M150" s="163"/>
      <c r="N150" s="163"/>
      <c r="O150" s="50"/>
      <c r="P150" s="163"/>
      <c r="Q150" s="127"/>
      <c r="R150" s="146"/>
      <c r="S150" s="236"/>
      <c r="T150" s="146"/>
      <c r="U150" s="163"/>
      <c r="V150" s="163"/>
      <c r="W150" s="50"/>
      <c r="X150" s="163"/>
    </row>
    <row r="151" spans="1:24">
      <c r="A151"/>
      <c r="B151" s="45"/>
      <c r="C151" s="45">
        <v>80116</v>
      </c>
      <c r="D151" s="73"/>
      <c r="E151" s="195" t="s">
        <v>201</v>
      </c>
      <c r="F151" s="95">
        <f t="shared" si="138"/>
        <v>42</v>
      </c>
      <c r="G151" s="99">
        <f t="shared" ref="G151:G153" si="144">SUM(J151+R151)</f>
        <v>40.07</v>
      </c>
      <c r="H151" s="104">
        <f t="shared" si="143"/>
        <v>0.95404761904761903</v>
      </c>
      <c r="I151" s="196">
        <f>SUM(I152:I153)</f>
        <v>42</v>
      </c>
      <c r="J151" s="149">
        <f>SUM(J152:J153)</f>
        <v>40.07</v>
      </c>
      <c r="K151" s="104">
        <f t="shared" si="139"/>
        <v>0.95404761904761903</v>
      </c>
      <c r="L151" s="160">
        <f>SUM(L152)</f>
        <v>0</v>
      </c>
      <c r="M151" s="160">
        <f t="shared" si="141"/>
        <v>0</v>
      </c>
      <c r="N151" s="178">
        <f t="shared" si="141"/>
        <v>0</v>
      </c>
      <c r="O151" s="160">
        <f t="shared" si="141"/>
        <v>0</v>
      </c>
      <c r="P151" s="178">
        <f t="shared" si="141"/>
        <v>0</v>
      </c>
      <c r="Q151" s="200">
        <f t="shared" si="141"/>
        <v>0</v>
      </c>
      <c r="R151" s="160">
        <f t="shared" si="141"/>
        <v>0</v>
      </c>
      <c r="S151" s="235"/>
      <c r="T151" s="160"/>
      <c r="U151" s="178"/>
      <c r="V151" s="178"/>
      <c r="W151" s="61"/>
      <c r="X151" s="178"/>
    </row>
    <row r="152" spans="1:24">
      <c r="B152" s="34"/>
      <c r="C152" s="34"/>
      <c r="D152" s="70" t="s">
        <v>29</v>
      </c>
      <c r="E152" s="82" t="s">
        <v>163</v>
      </c>
      <c r="F152" s="96">
        <f t="shared" ref="F152:F153" si="145">SUM(I152+Q152)</f>
        <v>34</v>
      </c>
      <c r="G152" s="100">
        <f t="shared" si="144"/>
        <v>32.07</v>
      </c>
      <c r="H152" s="105">
        <f t="shared" si="143"/>
        <v>0.94323529411764706</v>
      </c>
      <c r="I152" s="109">
        <v>34</v>
      </c>
      <c r="J152" s="148">
        <v>32.07</v>
      </c>
      <c r="K152" s="105">
        <f>SUM(J152/I152)</f>
        <v>0.94323529411764706</v>
      </c>
      <c r="L152" s="146"/>
      <c r="M152" s="163"/>
      <c r="N152" s="163"/>
      <c r="O152" s="50"/>
      <c r="P152" s="163"/>
      <c r="Q152" s="127"/>
      <c r="R152" s="146"/>
      <c r="S152" s="236"/>
      <c r="T152" s="146"/>
      <c r="U152" s="163"/>
      <c r="V152" s="163"/>
      <c r="W152" s="50"/>
      <c r="X152" s="163"/>
    </row>
    <row r="153" spans="1:24">
      <c r="B153" s="34"/>
      <c r="C153" s="34"/>
      <c r="D153" s="70" t="s">
        <v>7</v>
      </c>
      <c r="E153" s="79" t="s">
        <v>8</v>
      </c>
      <c r="F153" s="96">
        <f t="shared" si="145"/>
        <v>8</v>
      </c>
      <c r="G153" s="100">
        <f t="shared" si="144"/>
        <v>8</v>
      </c>
      <c r="H153" s="105">
        <f t="shared" si="143"/>
        <v>1</v>
      </c>
      <c r="I153" s="109">
        <v>8</v>
      </c>
      <c r="J153" s="148">
        <v>8</v>
      </c>
      <c r="K153" s="105">
        <f t="shared" ref="K153" si="146">SUM(J153/I153)</f>
        <v>1</v>
      </c>
      <c r="L153" s="146"/>
      <c r="M153" s="163"/>
      <c r="N153" s="163"/>
      <c r="O153" s="50"/>
      <c r="P153" s="163"/>
      <c r="Q153" s="127"/>
      <c r="R153" s="146"/>
      <c r="S153" s="236"/>
      <c r="T153" s="146"/>
      <c r="U153" s="163"/>
      <c r="V153" s="163"/>
      <c r="W153" s="50"/>
      <c r="X153" s="163"/>
    </row>
    <row r="154" spans="1:24" s="6" customFormat="1">
      <c r="A154" s="227"/>
      <c r="B154" s="33"/>
      <c r="C154" s="33">
        <v>80120</v>
      </c>
      <c r="D154" s="67"/>
      <c r="E154" s="85" t="s">
        <v>56</v>
      </c>
      <c r="F154" s="95">
        <f t="shared" si="131"/>
        <v>136302</v>
      </c>
      <c r="G154" s="99">
        <f t="shared" si="132"/>
        <v>134179.47</v>
      </c>
      <c r="H154" s="104">
        <f t="shared" si="79"/>
        <v>0.98442774133908528</v>
      </c>
      <c r="I154" s="111">
        <f>SUM(I155:I162)</f>
        <v>135966</v>
      </c>
      <c r="J154" s="145">
        <f>SUM(J155:J162)</f>
        <v>133843.47</v>
      </c>
      <c r="K154" s="104">
        <f t="shared" si="80"/>
        <v>0.98438925907947572</v>
      </c>
      <c r="L154" s="145">
        <f t="shared" ref="L154:R154" si="147">SUM(L155:L162)</f>
        <v>0</v>
      </c>
      <c r="M154" s="167">
        <f t="shared" si="147"/>
        <v>0</v>
      </c>
      <c r="N154" s="167">
        <f t="shared" si="147"/>
        <v>0</v>
      </c>
      <c r="O154" s="53">
        <f t="shared" si="147"/>
        <v>0</v>
      </c>
      <c r="P154" s="167">
        <f t="shared" si="147"/>
        <v>0</v>
      </c>
      <c r="Q154" s="130">
        <f t="shared" si="147"/>
        <v>336</v>
      </c>
      <c r="R154" s="145">
        <f t="shared" si="147"/>
        <v>336</v>
      </c>
      <c r="S154" s="235">
        <f t="shared" ref="S154" si="148">SUM(R154/Q154)</f>
        <v>1</v>
      </c>
      <c r="T154" s="145">
        <f>SUM(T155:T162)</f>
        <v>0</v>
      </c>
      <c r="U154" s="167">
        <f>SUM(U155:U162)</f>
        <v>0</v>
      </c>
      <c r="V154" s="167">
        <f>SUM(V155:V162)</f>
        <v>0</v>
      </c>
      <c r="W154" s="53">
        <f>SUM(W155:W162)</f>
        <v>0</v>
      </c>
      <c r="X154" s="167">
        <f>SUM(X155:X162)</f>
        <v>0</v>
      </c>
    </row>
    <row r="155" spans="1:24" s="2" customFormat="1">
      <c r="A155" s="228"/>
      <c r="B155" s="34"/>
      <c r="C155" s="34"/>
      <c r="D155" s="72" t="s">
        <v>187</v>
      </c>
      <c r="E155" s="82" t="s">
        <v>188</v>
      </c>
      <c r="F155" s="96">
        <f t="shared" si="131"/>
        <v>780</v>
      </c>
      <c r="G155" s="100">
        <f t="shared" si="132"/>
        <v>754</v>
      </c>
      <c r="H155" s="105">
        <f t="shared" si="79"/>
        <v>0.96666666666666667</v>
      </c>
      <c r="I155" s="113">
        <v>780</v>
      </c>
      <c r="J155" s="143">
        <v>754</v>
      </c>
      <c r="K155" s="105">
        <f t="shared" si="80"/>
        <v>0.96666666666666667</v>
      </c>
      <c r="L155" s="146"/>
      <c r="M155" s="166"/>
      <c r="N155" s="163"/>
      <c r="O155" s="50"/>
      <c r="P155" s="163"/>
      <c r="Q155" s="127"/>
      <c r="R155" s="146"/>
      <c r="S155" s="278"/>
      <c r="T155" s="146"/>
      <c r="U155" s="163"/>
      <c r="V155" s="163"/>
      <c r="W155" s="50"/>
      <c r="X155" s="163"/>
    </row>
    <row r="156" spans="1:24" s="2" customFormat="1">
      <c r="A156" s="228"/>
      <c r="B156" s="34"/>
      <c r="C156" s="34"/>
      <c r="D156" s="72" t="s">
        <v>12</v>
      </c>
      <c r="E156" s="82" t="s">
        <v>13</v>
      </c>
      <c r="F156" s="96">
        <f t="shared" si="131"/>
        <v>315</v>
      </c>
      <c r="G156" s="100">
        <f t="shared" si="132"/>
        <v>306</v>
      </c>
      <c r="H156" s="105">
        <f t="shared" si="79"/>
        <v>0.97142857142857142</v>
      </c>
      <c r="I156" s="113">
        <v>315</v>
      </c>
      <c r="J156" s="143">
        <v>306</v>
      </c>
      <c r="K156" s="105">
        <f t="shared" si="80"/>
        <v>0.97142857142857142</v>
      </c>
      <c r="L156" s="146"/>
      <c r="M156" s="166"/>
      <c r="N156" s="163"/>
      <c r="O156" s="50"/>
      <c r="P156" s="163"/>
      <c r="Q156" s="127"/>
      <c r="R156" s="146"/>
      <c r="S156" s="278"/>
      <c r="T156" s="146"/>
      <c r="U156" s="163"/>
      <c r="V156" s="163"/>
      <c r="W156" s="50"/>
      <c r="X156" s="163"/>
    </row>
    <row r="157" spans="1:24">
      <c r="B157" s="34"/>
      <c r="C157" s="34"/>
      <c r="D157" s="70" t="s">
        <v>32</v>
      </c>
      <c r="E157" s="82" t="s">
        <v>172</v>
      </c>
      <c r="F157" s="96">
        <f t="shared" si="131"/>
        <v>14817</v>
      </c>
      <c r="G157" s="100">
        <f t="shared" si="132"/>
        <v>14972.09</v>
      </c>
      <c r="H157" s="105">
        <f t="shared" si="79"/>
        <v>1.0104670311129109</v>
      </c>
      <c r="I157" s="109">
        <v>14817</v>
      </c>
      <c r="J157" s="148">
        <v>14972.09</v>
      </c>
      <c r="K157" s="105">
        <f t="shared" si="80"/>
        <v>1.0104670311129109</v>
      </c>
      <c r="L157" s="146"/>
      <c r="M157" s="163"/>
      <c r="N157" s="163"/>
      <c r="O157" s="50"/>
      <c r="P157" s="163"/>
      <c r="Q157" s="127"/>
      <c r="R157" s="146"/>
      <c r="S157" s="278"/>
      <c r="T157" s="146"/>
      <c r="U157" s="163"/>
      <c r="V157" s="163"/>
      <c r="W157" s="50"/>
      <c r="X157" s="163"/>
    </row>
    <row r="158" spans="1:24">
      <c r="B158" s="34"/>
      <c r="C158" s="34"/>
      <c r="D158" s="70" t="s">
        <v>61</v>
      </c>
      <c r="E158" s="79" t="s">
        <v>62</v>
      </c>
      <c r="F158" s="96">
        <v>336</v>
      </c>
      <c r="G158" s="100">
        <v>336</v>
      </c>
      <c r="H158" s="105">
        <f t="shared" si="79"/>
        <v>1</v>
      </c>
      <c r="I158" s="109"/>
      <c r="J158" s="148"/>
      <c r="K158" s="105"/>
      <c r="L158" s="146"/>
      <c r="M158" s="163"/>
      <c r="N158" s="163"/>
      <c r="O158" s="50"/>
      <c r="P158" s="163"/>
      <c r="Q158" s="127">
        <v>336</v>
      </c>
      <c r="R158" s="146">
        <v>336</v>
      </c>
      <c r="S158" s="278">
        <f t="shared" ref="S158" si="149">SUM(R158/Q158)</f>
        <v>1</v>
      </c>
      <c r="T158" s="146"/>
      <c r="U158" s="163"/>
      <c r="V158" s="163"/>
      <c r="W158" s="50"/>
      <c r="X158" s="163"/>
    </row>
    <row r="159" spans="1:24">
      <c r="B159" s="34"/>
      <c r="C159" s="34"/>
      <c r="D159" s="70" t="s">
        <v>29</v>
      </c>
      <c r="E159" s="82" t="s">
        <v>163</v>
      </c>
      <c r="F159" s="96">
        <f t="shared" si="131"/>
        <v>871</v>
      </c>
      <c r="G159" s="100">
        <f t="shared" si="132"/>
        <v>830.48</v>
      </c>
      <c r="H159" s="105">
        <f t="shared" si="79"/>
        <v>0.95347876004592425</v>
      </c>
      <c r="I159" s="109">
        <v>871</v>
      </c>
      <c r="J159" s="148">
        <v>830.48</v>
      </c>
      <c r="K159" s="105">
        <f t="shared" si="80"/>
        <v>0.95347876004592425</v>
      </c>
      <c r="L159" s="146"/>
      <c r="M159" s="163"/>
      <c r="N159" s="163"/>
      <c r="O159" s="50"/>
      <c r="P159" s="163"/>
      <c r="Q159" s="127"/>
      <c r="R159" s="146"/>
      <c r="S159" s="277"/>
      <c r="T159" s="146"/>
      <c r="U159" s="163"/>
      <c r="V159" s="163"/>
      <c r="W159" s="50"/>
      <c r="X159" s="163"/>
    </row>
    <row r="160" spans="1:24">
      <c r="B160" s="34"/>
      <c r="C160" s="34"/>
      <c r="D160" s="72" t="s">
        <v>16</v>
      </c>
      <c r="E160" s="82" t="s">
        <v>168</v>
      </c>
      <c r="F160" s="96">
        <f t="shared" si="131"/>
        <v>1860</v>
      </c>
      <c r="G160" s="100">
        <f t="shared" si="132"/>
        <v>1860</v>
      </c>
      <c r="H160" s="105">
        <f t="shared" si="79"/>
        <v>1</v>
      </c>
      <c r="I160" s="109">
        <v>1860</v>
      </c>
      <c r="J160" s="148">
        <v>1860</v>
      </c>
      <c r="K160" s="105">
        <f t="shared" si="80"/>
        <v>1</v>
      </c>
      <c r="L160" s="146"/>
      <c r="M160" s="163"/>
      <c r="N160" s="163"/>
      <c r="O160" s="50"/>
      <c r="P160" s="163"/>
      <c r="Q160" s="127"/>
      <c r="R160" s="146"/>
      <c r="S160" s="277"/>
      <c r="T160" s="146"/>
      <c r="U160" s="163"/>
      <c r="V160" s="163"/>
      <c r="W160" s="50"/>
      <c r="X160" s="163"/>
    </row>
    <row r="161" spans="1:24">
      <c r="B161" s="34"/>
      <c r="C161" s="34"/>
      <c r="D161" s="70" t="s">
        <v>7</v>
      </c>
      <c r="E161" s="79" t="s">
        <v>8</v>
      </c>
      <c r="F161" s="96">
        <f t="shared" si="131"/>
        <v>99323</v>
      </c>
      <c r="G161" s="100">
        <f t="shared" si="132"/>
        <v>97120.9</v>
      </c>
      <c r="H161" s="105">
        <f t="shared" si="79"/>
        <v>0.97782890166426706</v>
      </c>
      <c r="I161" s="109">
        <v>99323</v>
      </c>
      <c r="J161" s="148">
        <v>97120.9</v>
      </c>
      <c r="K161" s="105">
        <f t="shared" si="80"/>
        <v>0.97782890166426706</v>
      </c>
      <c r="L161" s="146"/>
      <c r="M161" s="163"/>
      <c r="N161" s="163"/>
      <c r="O161" s="50"/>
      <c r="P161" s="163"/>
      <c r="Q161" s="127"/>
      <c r="R161" s="146"/>
      <c r="S161" s="277"/>
      <c r="T161" s="146"/>
      <c r="U161" s="163"/>
      <c r="V161" s="163"/>
      <c r="W161" s="50"/>
      <c r="X161" s="163"/>
    </row>
    <row r="162" spans="1:24">
      <c r="B162" s="34"/>
      <c r="C162" s="34"/>
      <c r="D162" s="70" t="s">
        <v>54</v>
      </c>
      <c r="E162" s="79" t="s">
        <v>135</v>
      </c>
      <c r="F162" s="96">
        <f t="shared" si="131"/>
        <v>18000</v>
      </c>
      <c r="G162" s="100">
        <f t="shared" si="132"/>
        <v>18000</v>
      </c>
      <c r="H162" s="105">
        <f t="shared" si="79"/>
        <v>1</v>
      </c>
      <c r="I162" s="109">
        <v>18000</v>
      </c>
      <c r="J162" s="148">
        <v>18000</v>
      </c>
      <c r="K162" s="105">
        <f t="shared" si="80"/>
        <v>1</v>
      </c>
      <c r="L162" s="146"/>
      <c r="M162" s="163"/>
      <c r="N162" s="163"/>
      <c r="O162" s="50"/>
      <c r="P162" s="163"/>
      <c r="Q162" s="127"/>
      <c r="R162" s="146"/>
      <c r="S162" s="277"/>
      <c r="T162" s="146"/>
      <c r="U162" s="163"/>
      <c r="V162" s="163"/>
      <c r="W162" s="50"/>
      <c r="X162" s="163"/>
    </row>
    <row r="163" spans="1:24" s="6" customFormat="1">
      <c r="A163" s="227"/>
      <c r="B163" s="33"/>
      <c r="C163" s="33">
        <v>80130</v>
      </c>
      <c r="D163" s="67"/>
      <c r="E163" s="85" t="s">
        <v>60</v>
      </c>
      <c r="F163" s="95">
        <f t="shared" si="131"/>
        <v>4613289</v>
      </c>
      <c r="G163" s="99">
        <f t="shared" si="132"/>
        <v>4514936.75</v>
      </c>
      <c r="H163" s="104">
        <f t="shared" si="79"/>
        <v>0.97868066578963508</v>
      </c>
      <c r="I163" s="111">
        <f>SUM(I164:I176)</f>
        <v>1287195</v>
      </c>
      <c r="J163" s="145">
        <f>SUM(J164:J176)</f>
        <v>1205347.78</v>
      </c>
      <c r="K163" s="104">
        <f t="shared" si="80"/>
        <v>0.9364142806645458</v>
      </c>
      <c r="L163" s="145">
        <f t="shared" ref="L163:R163" si="150">SUM(L164:L176)</f>
        <v>961152.99</v>
      </c>
      <c r="M163" s="167">
        <f t="shared" si="150"/>
        <v>0</v>
      </c>
      <c r="N163" s="167">
        <f t="shared" si="150"/>
        <v>0</v>
      </c>
      <c r="O163" s="53">
        <f t="shared" si="150"/>
        <v>0</v>
      </c>
      <c r="P163" s="167">
        <f t="shared" si="150"/>
        <v>0</v>
      </c>
      <c r="Q163" s="130">
        <f t="shared" si="150"/>
        <v>3326094</v>
      </c>
      <c r="R163" s="145">
        <f t="shared" si="150"/>
        <v>3309588.97</v>
      </c>
      <c r="S163" s="235">
        <f>SUM(R163/Q163)</f>
        <v>0.99503771390706341</v>
      </c>
      <c r="T163" s="145">
        <f>SUM(T164:T176)</f>
        <v>3309588.97</v>
      </c>
      <c r="U163" s="167">
        <f>SUM(U164:U176)</f>
        <v>0</v>
      </c>
      <c r="V163" s="167">
        <f>SUM(V164:V176)</f>
        <v>0</v>
      </c>
      <c r="W163" s="53">
        <f>SUM(W164:W176)</f>
        <v>0</v>
      </c>
      <c r="X163" s="167">
        <f>SUM(X164:X176)</f>
        <v>0</v>
      </c>
    </row>
    <row r="164" spans="1:24">
      <c r="B164" s="34"/>
      <c r="C164" s="34"/>
      <c r="D164" s="72" t="s">
        <v>187</v>
      </c>
      <c r="E164" s="82" t="s">
        <v>188</v>
      </c>
      <c r="F164" s="96">
        <f t="shared" si="131"/>
        <v>1118</v>
      </c>
      <c r="G164" s="100">
        <f t="shared" si="132"/>
        <v>1196</v>
      </c>
      <c r="H164" s="105">
        <f t="shared" si="79"/>
        <v>1.069767441860465</v>
      </c>
      <c r="I164" s="109">
        <v>1118</v>
      </c>
      <c r="J164" s="148">
        <v>1196</v>
      </c>
      <c r="K164" s="105">
        <f>SUM(J164/I164)</f>
        <v>1.069767441860465</v>
      </c>
      <c r="L164" s="146"/>
      <c r="M164" s="163"/>
      <c r="N164" s="163"/>
      <c r="O164" s="50"/>
      <c r="P164" s="163"/>
      <c r="Q164" s="127"/>
      <c r="R164" s="146"/>
      <c r="S164" s="236"/>
      <c r="T164" s="146"/>
      <c r="U164" s="163"/>
      <c r="V164" s="163"/>
      <c r="W164" s="50"/>
      <c r="X164" s="163"/>
    </row>
    <row r="165" spans="1:24">
      <c r="B165" s="34"/>
      <c r="C165" s="34"/>
      <c r="D165" s="72" t="s">
        <v>12</v>
      </c>
      <c r="E165" s="82" t="s">
        <v>13</v>
      </c>
      <c r="F165" s="96">
        <f t="shared" si="131"/>
        <v>252</v>
      </c>
      <c r="G165" s="100">
        <f t="shared" si="132"/>
        <v>396</v>
      </c>
      <c r="H165" s="105">
        <f t="shared" si="79"/>
        <v>1.5714285714285714</v>
      </c>
      <c r="I165" s="109">
        <v>252</v>
      </c>
      <c r="J165" s="148">
        <v>396</v>
      </c>
      <c r="K165" s="105">
        <f t="shared" ref="K165:K167" si="151">SUM(J165/I165)</f>
        <v>1.5714285714285714</v>
      </c>
      <c r="L165" s="146"/>
      <c r="M165" s="163"/>
      <c r="N165" s="163"/>
      <c r="O165" s="50"/>
      <c r="P165" s="163"/>
      <c r="Q165" s="127"/>
      <c r="R165" s="146"/>
      <c r="S165" s="236"/>
      <c r="T165" s="146"/>
      <c r="U165" s="163"/>
      <c r="V165" s="163"/>
      <c r="W165" s="50"/>
      <c r="X165" s="163"/>
    </row>
    <row r="166" spans="1:24">
      <c r="B166" s="34"/>
      <c r="C166" s="34"/>
      <c r="D166" s="72" t="s">
        <v>32</v>
      </c>
      <c r="E166" s="82" t="s">
        <v>172</v>
      </c>
      <c r="F166" s="96">
        <f t="shared" si="131"/>
        <v>96397</v>
      </c>
      <c r="G166" s="100">
        <f t="shared" si="132"/>
        <v>101287.65</v>
      </c>
      <c r="H166" s="105">
        <f t="shared" si="79"/>
        <v>1.0507344626907476</v>
      </c>
      <c r="I166" s="109">
        <v>96397</v>
      </c>
      <c r="J166" s="148">
        <v>101287.65</v>
      </c>
      <c r="K166" s="105">
        <f t="shared" si="151"/>
        <v>1.0507344626907476</v>
      </c>
      <c r="L166" s="146"/>
      <c r="M166" s="163"/>
      <c r="N166" s="163"/>
      <c r="O166" s="50"/>
      <c r="P166" s="163"/>
      <c r="Q166" s="127"/>
      <c r="R166" s="146"/>
      <c r="S166" s="236"/>
      <c r="T166" s="146"/>
      <c r="U166" s="163"/>
      <c r="V166" s="163"/>
      <c r="W166" s="50"/>
      <c r="X166" s="163"/>
    </row>
    <row r="167" spans="1:24">
      <c r="B167" s="34"/>
      <c r="C167" s="34"/>
      <c r="D167" s="70" t="s">
        <v>52</v>
      </c>
      <c r="E167" s="82" t="s">
        <v>53</v>
      </c>
      <c r="F167" s="96">
        <f t="shared" si="131"/>
        <v>20786</v>
      </c>
      <c r="G167" s="100">
        <f t="shared" si="132"/>
        <v>20595.55</v>
      </c>
      <c r="H167" s="105">
        <f t="shared" si="79"/>
        <v>0.99083758298854996</v>
      </c>
      <c r="I167" s="109">
        <v>20786</v>
      </c>
      <c r="J167" s="148">
        <v>20595.55</v>
      </c>
      <c r="K167" s="105">
        <f t="shared" si="151"/>
        <v>0.99083758298854996</v>
      </c>
      <c r="L167" s="146"/>
      <c r="M167" s="163"/>
      <c r="N167" s="163"/>
      <c r="O167" s="50"/>
      <c r="P167" s="163"/>
      <c r="Q167" s="127"/>
      <c r="R167" s="146"/>
      <c r="S167" s="236"/>
      <c r="T167" s="146"/>
      <c r="U167" s="163"/>
      <c r="V167" s="163"/>
      <c r="W167" s="50"/>
      <c r="X167" s="163"/>
    </row>
    <row r="168" spans="1:24" hidden="1">
      <c r="B168" s="34"/>
      <c r="C168" s="34"/>
      <c r="D168" s="70" t="s">
        <v>61</v>
      </c>
      <c r="E168" s="82" t="s">
        <v>62</v>
      </c>
      <c r="F168" s="96">
        <f t="shared" si="131"/>
        <v>0</v>
      </c>
      <c r="G168" s="100">
        <f t="shared" si="132"/>
        <v>0</v>
      </c>
      <c r="H168" s="105" t="e">
        <f t="shared" si="79"/>
        <v>#DIV/0!</v>
      </c>
      <c r="I168" s="109"/>
      <c r="J168" s="148"/>
      <c r="K168" s="105"/>
      <c r="L168" s="146"/>
      <c r="M168" s="163"/>
      <c r="N168" s="163"/>
      <c r="O168" s="50"/>
      <c r="P168" s="163"/>
      <c r="Q168" s="127"/>
      <c r="R168" s="146"/>
      <c r="S168" s="236"/>
      <c r="T168" s="146"/>
      <c r="U168" s="163"/>
      <c r="V168" s="163"/>
      <c r="W168" s="50"/>
      <c r="X168" s="163"/>
    </row>
    <row r="169" spans="1:24">
      <c r="B169" s="34"/>
      <c r="C169" s="34"/>
      <c r="D169" s="70" t="s">
        <v>29</v>
      </c>
      <c r="E169" s="82" t="s">
        <v>163</v>
      </c>
      <c r="F169" s="96">
        <f t="shared" si="131"/>
        <v>6083</v>
      </c>
      <c r="G169" s="100">
        <f t="shared" si="132"/>
        <v>6190.32</v>
      </c>
      <c r="H169" s="105">
        <f t="shared" si="79"/>
        <v>1.0176426105540028</v>
      </c>
      <c r="I169" s="109">
        <v>6083</v>
      </c>
      <c r="J169" s="148">
        <v>6190.32</v>
      </c>
      <c r="K169" s="105">
        <f t="shared" si="80"/>
        <v>1.0176426105540028</v>
      </c>
      <c r="L169" s="146"/>
      <c r="M169" s="163"/>
      <c r="N169" s="163"/>
      <c r="O169" s="50"/>
      <c r="P169" s="163"/>
      <c r="Q169" s="127"/>
      <c r="R169" s="146"/>
      <c r="S169" s="236"/>
      <c r="T169" s="146"/>
      <c r="U169" s="163"/>
      <c r="V169" s="163"/>
      <c r="W169" s="50"/>
      <c r="X169" s="163"/>
    </row>
    <row r="170" spans="1:24">
      <c r="B170" s="34"/>
      <c r="C170" s="34"/>
      <c r="D170" s="70" t="s">
        <v>7</v>
      </c>
      <c r="E170" s="79" t="s">
        <v>8</v>
      </c>
      <c r="F170" s="96">
        <f t="shared" si="131"/>
        <v>110379</v>
      </c>
      <c r="G170" s="100">
        <f t="shared" si="132"/>
        <v>114529.27</v>
      </c>
      <c r="H170" s="105">
        <f t="shared" si="79"/>
        <v>1.0376001775700088</v>
      </c>
      <c r="I170" s="109">
        <v>110379</v>
      </c>
      <c r="J170" s="148">
        <v>114529.27</v>
      </c>
      <c r="K170" s="105">
        <f t="shared" si="80"/>
        <v>1.0376001775700088</v>
      </c>
      <c r="L170" s="146"/>
      <c r="M170" s="163"/>
      <c r="N170" s="163"/>
      <c r="O170" s="50"/>
      <c r="P170" s="163"/>
      <c r="Q170" s="127"/>
      <c r="R170" s="146"/>
      <c r="S170" s="236"/>
      <c r="T170" s="146"/>
      <c r="U170" s="163"/>
      <c r="V170" s="163"/>
      <c r="W170" s="50"/>
      <c r="X170" s="163"/>
    </row>
    <row r="171" spans="1:24" hidden="1">
      <c r="B171" s="34"/>
      <c r="C171" s="34"/>
      <c r="D171" s="70" t="s">
        <v>104</v>
      </c>
      <c r="E171" s="79" t="s">
        <v>106</v>
      </c>
      <c r="F171" s="96">
        <f t="shared" si="131"/>
        <v>0</v>
      </c>
      <c r="G171" s="100">
        <f t="shared" si="132"/>
        <v>0</v>
      </c>
      <c r="H171" s="105" t="e">
        <f t="shared" si="79"/>
        <v>#DIV/0!</v>
      </c>
      <c r="I171" s="109"/>
      <c r="J171" s="148"/>
      <c r="K171" s="105"/>
      <c r="L171" s="146"/>
      <c r="M171" s="163"/>
      <c r="N171" s="163"/>
      <c r="O171" s="50"/>
      <c r="P171" s="163"/>
      <c r="Q171" s="127"/>
      <c r="R171" s="146"/>
      <c r="S171" s="236"/>
      <c r="T171" s="146"/>
      <c r="U171" s="163"/>
      <c r="V171" s="163"/>
      <c r="W171" s="50"/>
      <c r="X171" s="163"/>
    </row>
    <row r="172" spans="1:24">
      <c r="B172" s="34"/>
      <c r="C172" s="34"/>
      <c r="D172" s="70" t="s">
        <v>158</v>
      </c>
      <c r="E172" s="79" t="s">
        <v>106</v>
      </c>
      <c r="F172" s="96">
        <f t="shared" si="131"/>
        <v>504696</v>
      </c>
      <c r="G172" s="100">
        <f t="shared" si="132"/>
        <v>408804.77</v>
      </c>
      <c r="H172" s="105">
        <f t="shared" si="79"/>
        <v>0.81000200120468568</v>
      </c>
      <c r="I172" s="109">
        <v>504696</v>
      </c>
      <c r="J172" s="148">
        <v>408804.77</v>
      </c>
      <c r="K172" s="105">
        <f t="shared" si="80"/>
        <v>0.81000200120468568</v>
      </c>
      <c r="L172" s="146">
        <v>408804.77</v>
      </c>
      <c r="M172" s="163"/>
      <c r="N172" s="163"/>
      <c r="O172" s="50"/>
      <c r="P172" s="163"/>
      <c r="Q172" s="127"/>
      <c r="R172" s="146"/>
      <c r="S172" s="236"/>
      <c r="T172" s="146"/>
      <c r="U172" s="163"/>
      <c r="V172" s="163"/>
      <c r="W172" s="50"/>
      <c r="X172" s="163"/>
    </row>
    <row r="173" spans="1:24">
      <c r="B173" s="34"/>
      <c r="C173" s="34"/>
      <c r="D173" s="70" t="s">
        <v>156</v>
      </c>
      <c r="E173" s="79" t="s">
        <v>106</v>
      </c>
      <c r="F173" s="96">
        <f t="shared" si="131"/>
        <v>547484</v>
      </c>
      <c r="G173" s="100">
        <f t="shared" si="132"/>
        <v>552348.22</v>
      </c>
      <c r="H173" s="105">
        <f t="shared" si="79"/>
        <v>1.0088846797349329</v>
      </c>
      <c r="I173" s="109">
        <v>547484</v>
      </c>
      <c r="J173" s="148">
        <v>552348.22</v>
      </c>
      <c r="K173" s="105">
        <f t="shared" si="80"/>
        <v>1.0088846797349329</v>
      </c>
      <c r="L173" s="146">
        <v>552348.22</v>
      </c>
      <c r="M173" s="163"/>
      <c r="N173" s="163"/>
      <c r="O173" s="50"/>
      <c r="P173" s="163"/>
      <c r="Q173" s="127"/>
      <c r="R173" s="146"/>
      <c r="S173" s="236"/>
      <c r="T173" s="146"/>
      <c r="U173" s="163"/>
      <c r="V173" s="163"/>
      <c r="W173" s="50"/>
      <c r="X173" s="163"/>
    </row>
    <row r="174" spans="1:24" hidden="1">
      <c r="B174" s="34"/>
      <c r="C174" s="34"/>
      <c r="D174" s="70" t="s">
        <v>59</v>
      </c>
      <c r="E174" s="79" t="s">
        <v>119</v>
      </c>
      <c r="F174" s="96">
        <f t="shared" si="131"/>
        <v>0</v>
      </c>
      <c r="G174" s="100">
        <f t="shared" si="132"/>
        <v>0</v>
      </c>
      <c r="H174" s="105" t="e">
        <f t="shared" si="79"/>
        <v>#DIV/0!</v>
      </c>
      <c r="I174" s="109"/>
      <c r="J174" s="148"/>
      <c r="K174" s="105"/>
      <c r="L174" s="146"/>
      <c r="M174" s="163"/>
      <c r="N174" s="163"/>
      <c r="O174" s="50"/>
      <c r="P174" s="163"/>
      <c r="Q174" s="127"/>
      <c r="R174" s="146"/>
      <c r="S174" s="236"/>
      <c r="T174" s="146"/>
      <c r="U174" s="163"/>
      <c r="V174" s="163"/>
      <c r="W174" s="50"/>
      <c r="X174" s="163"/>
    </row>
    <row r="175" spans="1:24">
      <c r="B175" s="34"/>
      <c r="C175" s="34"/>
      <c r="D175" s="70" t="s">
        <v>160</v>
      </c>
      <c r="E175" s="79" t="s">
        <v>106</v>
      </c>
      <c r="F175" s="96">
        <f t="shared" si="131"/>
        <v>3326094</v>
      </c>
      <c r="G175" s="100">
        <f t="shared" si="132"/>
        <v>3309588.97</v>
      </c>
      <c r="H175" s="105">
        <f t="shared" si="79"/>
        <v>0.99503771390706341</v>
      </c>
      <c r="I175" s="109"/>
      <c r="J175" s="148"/>
      <c r="K175" s="105"/>
      <c r="L175" s="146"/>
      <c r="M175" s="163"/>
      <c r="N175" s="163"/>
      <c r="O175" s="50"/>
      <c r="P175" s="163"/>
      <c r="Q175" s="127">
        <v>3326094</v>
      </c>
      <c r="R175" s="146">
        <v>3309588.97</v>
      </c>
      <c r="S175" s="236">
        <f>SUM(R175/Q175)</f>
        <v>0.99503771390706341</v>
      </c>
      <c r="T175" s="146">
        <v>3309588.97</v>
      </c>
      <c r="U175" s="163"/>
      <c r="V175" s="163"/>
      <c r="W175" s="50"/>
      <c r="X175" s="163"/>
    </row>
    <row r="176" spans="1:24" hidden="1">
      <c r="B176" s="34"/>
      <c r="C176" s="34"/>
      <c r="D176" s="70" t="s">
        <v>102</v>
      </c>
      <c r="E176" s="79" t="s">
        <v>140</v>
      </c>
      <c r="F176" s="96">
        <f t="shared" si="131"/>
        <v>0</v>
      </c>
      <c r="G176" s="100">
        <f t="shared" si="132"/>
        <v>0</v>
      </c>
      <c r="H176" s="105" t="e">
        <f t="shared" si="79"/>
        <v>#DIV/0!</v>
      </c>
      <c r="I176" s="109"/>
      <c r="J176" s="148"/>
      <c r="K176" s="105"/>
      <c r="L176" s="148"/>
      <c r="M176" s="163"/>
      <c r="N176" s="163"/>
      <c r="O176" s="50"/>
      <c r="P176" s="163"/>
      <c r="Q176" s="127"/>
      <c r="R176" s="146"/>
      <c r="S176" s="236"/>
      <c r="T176" s="146"/>
      <c r="U176" s="163"/>
      <c r="V176" s="163"/>
      <c r="W176" s="50"/>
      <c r="X176" s="163"/>
    </row>
    <row r="177" spans="1:24" s="6" customFormat="1">
      <c r="A177" s="227"/>
      <c r="B177" s="37"/>
      <c r="C177" s="37">
        <v>80144</v>
      </c>
      <c r="D177" s="73"/>
      <c r="E177" s="83" t="s">
        <v>86</v>
      </c>
      <c r="F177" s="95">
        <f t="shared" si="131"/>
        <v>150472</v>
      </c>
      <c r="G177" s="99">
        <f t="shared" si="132"/>
        <v>152138.93</v>
      </c>
      <c r="H177" s="104">
        <f t="shared" si="79"/>
        <v>1.0110780078685735</v>
      </c>
      <c r="I177" s="116">
        <f>SUM(I178:I179)</f>
        <v>150472</v>
      </c>
      <c r="J177" s="149">
        <f>SUM(J178:J179)</f>
        <v>152138.93</v>
      </c>
      <c r="K177" s="104">
        <f t="shared" si="80"/>
        <v>1.0110780078685735</v>
      </c>
      <c r="L177" s="149">
        <f t="shared" ref="L177:R177" si="152">SUM(L178:L179)</f>
        <v>0</v>
      </c>
      <c r="M177" s="168">
        <f t="shared" si="152"/>
        <v>0</v>
      </c>
      <c r="N177" s="168">
        <f t="shared" si="152"/>
        <v>0</v>
      </c>
      <c r="O177" s="54">
        <f t="shared" si="152"/>
        <v>0</v>
      </c>
      <c r="P177" s="168">
        <f t="shared" si="152"/>
        <v>0</v>
      </c>
      <c r="Q177" s="133">
        <f t="shared" si="152"/>
        <v>0</v>
      </c>
      <c r="R177" s="149">
        <f t="shared" si="152"/>
        <v>0</v>
      </c>
      <c r="S177" s="235"/>
      <c r="T177" s="149">
        <f>SUM(T178:T179)</f>
        <v>0</v>
      </c>
      <c r="U177" s="168">
        <f>SUM(U178:U179)</f>
        <v>0</v>
      </c>
      <c r="V177" s="168">
        <f>SUM(V178:V179)</f>
        <v>0</v>
      </c>
      <c r="W177" s="54">
        <f>SUM(W178:W179)</f>
        <v>0</v>
      </c>
      <c r="X177" s="168">
        <f>SUM(X178:X179)</f>
        <v>0</v>
      </c>
    </row>
    <row r="178" spans="1:24" s="6" customFormat="1">
      <c r="A178" s="227"/>
      <c r="B178" s="40"/>
      <c r="C178" s="40"/>
      <c r="D178" s="70" t="s">
        <v>57</v>
      </c>
      <c r="E178" s="89" t="s">
        <v>58</v>
      </c>
      <c r="F178" s="96">
        <f t="shared" si="131"/>
        <v>66152</v>
      </c>
      <c r="G178" s="100">
        <f t="shared" si="132"/>
        <v>67818.78</v>
      </c>
      <c r="H178" s="105">
        <f t="shared" si="79"/>
        <v>1.0251962147780869</v>
      </c>
      <c r="I178" s="109">
        <v>66152</v>
      </c>
      <c r="J178" s="148">
        <v>67818.78</v>
      </c>
      <c r="K178" s="105">
        <f t="shared" si="80"/>
        <v>1.0251962147780869</v>
      </c>
      <c r="L178" s="148"/>
      <c r="M178" s="169"/>
      <c r="N178" s="169"/>
      <c r="O178" s="55"/>
      <c r="P178" s="169"/>
      <c r="Q178" s="134"/>
      <c r="R178" s="148"/>
      <c r="S178" s="236"/>
      <c r="T178" s="148"/>
      <c r="U178" s="169"/>
      <c r="V178" s="169"/>
      <c r="W178" s="55"/>
      <c r="X178" s="169"/>
    </row>
    <row r="179" spans="1:24">
      <c r="B179" s="41"/>
      <c r="C179" s="34"/>
      <c r="D179" s="70" t="s">
        <v>7</v>
      </c>
      <c r="E179" s="79" t="s">
        <v>8</v>
      </c>
      <c r="F179" s="96">
        <f t="shared" si="131"/>
        <v>84320</v>
      </c>
      <c r="G179" s="100">
        <f t="shared" si="132"/>
        <v>84320.15</v>
      </c>
      <c r="H179" s="105">
        <f t="shared" si="79"/>
        <v>1.0000017789373814</v>
      </c>
      <c r="I179" s="109">
        <v>84320</v>
      </c>
      <c r="J179" s="148">
        <v>84320.15</v>
      </c>
      <c r="K179" s="105">
        <f t="shared" si="80"/>
        <v>1.0000017789373814</v>
      </c>
      <c r="L179" s="146"/>
      <c r="M179" s="163"/>
      <c r="N179" s="163"/>
      <c r="O179" s="50"/>
      <c r="P179" s="163"/>
      <c r="Q179" s="127"/>
      <c r="R179" s="146"/>
      <c r="S179" s="236"/>
      <c r="T179" s="146"/>
      <c r="U179" s="163"/>
      <c r="V179" s="163"/>
      <c r="W179" s="50"/>
      <c r="X179" s="163"/>
    </row>
    <row r="180" spans="1:24" s="6" customFormat="1">
      <c r="A180" s="227"/>
      <c r="B180" s="33"/>
      <c r="C180" s="33">
        <v>80148</v>
      </c>
      <c r="D180" s="67"/>
      <c r="E180" s="78" t="s">
        <v>63</v>
      </c>
      <c r="F180" s="95">
        <f t="shared" si="131"/>
        <v>48000</v>
      </c>
      <c r="G180" s="99">
        <f t="shared" si="132"/>
        <v>48492.08</v>
      </c>
      <c r="H180" s="104">
        <f t="shared" si="79"/>
        <v>1.0102516666666668</v>
      </c>
      <c r="I180" s="108">
        <f>SUM(I181)</f>
        <v>48000</v>
      </c>
      <c r="J180" s="142">
        <f t="shared" ref="J180:X184" si="153">SUM(J181)</f>
        <v>48492.08</v>
      </c>
      <c r="K180" s="104">
        <f t="shared" si="80"/>
        <v>1.0102516666666668</v>
      </c>
      <c r="L180" s="142">
        <f t="shared" si="153"/>
        <v>0</v>
      </c>
      <c r="M180" s="162">
        <f t="shared" si="153"/>
        <v>0</v>
      </c>
      <c r="N180" s="162">
        <f t="shared" si="153"/>
        <v>0</v>
      </c>
      <c r="O180" s="49">
        <f t="shared" si="153"/>
        <v>0</v>
      </c>
      <c r="P180" s="162">
        <f t="shared" si="153"/>
        <v>0</v>
      </c>
      <c r="Q180" s="126">
        <f t="shared" si="153"/>
        <v>0</v>
      </c>
      <c r="R180" s="142">
        <f t="shared" si="153"/>
        <v>0</v>
      </c>
      <c r="S180" s="235"/>
      <c r="T180" s="142">
        <f t="shared" si="153"/>
        <v>0</v>
      </c>
      <c r="U180" s="162">
        <f t="shared" si="153"/>
        <v>0</v>
      </c>
      <c r="V180" s="162">
        <f t="shared" si="153"/>
        <v>0</v>
      </c>
      <c r="W180" s="49">
        <f t="shared" si="153"/>
        <v>0</v>
      </c>
      <c r="X180" s="162">
        <f t="shared" si="153"/>
        <v>0</v>
      </c>
    </row>
    <row r="181" spans="1:24">
      <c r="B181" s="34"/>
      <c r="C181" s="34"/>
      <c r="D181" s="70" t="s">
        <v>52</v>
      </c>
      <c r="E181" s="82" t="s">
        <v>53</v>
      </c>
      <c r="F181" s="96">
        <f t="shared" si="131"/>
        <v>48000</v>
      </c>
      <c r="G181" s="100">
        <f t="shared" si="132"/>
        <v>48492.08</v>
      </c>
      <c r="H181" s="105">
        <f t="shared" si="79"/>
        <v>1.0102516666666668</v>
      </c>
      <c r="I181" s="109">
        <v>48000</v>
      </c>
      <c r="J181" s="148">
        <v>48492.08</v>
      </c>
      <c r="K181" s="105">
        <f t="shared" si="80"/>
        <v>1.0102516666666668</v>
      </c>
      <c r="L181" s="146"/>
      <c r="M181" s="163"/>
      <c r="N181" s="163"/>
      <c r="O181" s="50"/>
      <c r="P181" s="163"/>
      <c r="Q181" s="127"/>
      <c r="R181" s="146"/>
      <c r="S181" s="236"/>
      <c r="T181" s="146"/>
      <c r="U181" s="163"/>
      <c r="V181" s="163"/>
      <c r="W181" s="50"/>
      <c r="X181" s="163"/>
    </row>
    <row r="182" spans="1:24" hidden="1">
      <c r="B182" s="45"/>
      <c r="C182" s="45">
        <v>80150</v>
      </c>
      <c r="D182" s="73"/>
      <c r="E182" s="91" t="s">
        <v>169</v>
      </c>
      <c r="F182" s="95">
        <f t="shared" ref="F182:F185" si="154">SUM(I182+Q182)</f>
        <v>0</v>
      </c>
      <c r="G182" s="99">
        <f t="shared" ref="G182:G185" si="155">SUM(J182+R182)</f>
        <v>0</v>
      </c>
      <c r="H182" s="104" t="e">
        <f t="shared" ref="H182:H185" si="156">SUM(G182/F182)</f>
        <v>#DIV/0!</v>
      </c>
      <c r="I182" s="116">
        <f>SUM(I183)</f>
        <v>0</v>
      </c>
      <c r="J182" s="149">
        <f t="shared" si="153"/>
        <v>0</v>
      </c>
      <c r="K182" s="104" t="e">
        <f t="shared" ref="K182:K185" si="157">SUM(J182/I182)</f>
        <v>#DIV/0!</v>
      </c>
      <c r="L182" s="160">
        <f t="shared" si="153"/>
        <v>0</v>
      </c>
      <c r="M182" s="178">
        <f t="shared" si="153"/>
        <v>0</v>
      </c>
      <c r="N182" s="178">
        <f t="shared" si="153"/>
        <v>0</v>
      </c>
      <c r="O182" s="61">
        <f t="shared" si="153"/>
        <v>0</v>
      </c>
      <c r="P182" s="178">
        <f t="shared" si="153"/>
        <v>0</v>
      </c>
      <c r="Q182" s="140">
        <f t="shared" si="153"/>
        <v>0</v>
      </c>
      <c r="R182" s="160">
        <f t="shared" si="153"/>
        <v>0</v>
      </c>
      <c r="S182" s="235"/>
      <c r="T182" s="160">
        <f t="shared" si="153"/>
        <v>0</v>
      </c>
      <c r="U182" s="178">
        <f t="shared" si="153"/>
        <v>0</v>
      </c>
      <c r="V182" s="178">
        <f t="shared" si="153"/>
        <v>0</v>
      </c>
      <c r="W182" s="61">
        <f t="shared" si="153"/>
        <v>0</v>
      </c>
      <c r="X182" s="178">
        <f t="shared" si="153"/>
        <v>0</v>
      </c>
    </row>
    <row r="183" spans="1:24" hidden="1">
      <c r="B183" s="34"/>
      <c r="C183" s="34"/>
      <c r="D183" s="72" t="s">
        <v>7</v>
      </c>
      <c r="E183" s="82" t="s">
        <v>8</v>
      </c>
      <c r="F183" s="96">
        <f t="shared" si="154"/>
        <v>0</v>
      </c>
      <c r="G183" s="100">
        <f t="shared" si="155"/>
        <v>0</v>
      </c>
      <c r="H183" s="105" t="e">
        <f t="shared" si="156"/>
        <v>#DIV/0!</v>
      </c>
      <c r="I183" s="109"/>
      <c r="J183" s="148"/>
      <c r="K183" s="105" t="e">
        <f t="shared" si="157"/>
        <v>#DIV/0!</v>
      </c>
      <c r="L183" s="146"/>
      <c r="M183" s="163"/>
      <c r="N183" s="163"/>
      <c r="O183" s="50"/>
      <c r="P183" s="163"/>
      <c r="Q183" s="127"/>
      <c r="R183" s="146"/>
      <c r="S183" s="236"/>
      <c r="T183" s="146"/>
      <c r="U183" s="163"/>
      <c r="V183" s="163"/>
      <c r="W183" s="50"/>
      <c r="X183" s="163"/>
    </row>
    <row r="184" spans="1:24">
      <c r="B184" s="45"/>
      <c r="C184" s="45">
        <v>80151</v>
      </c>
      <c r="D184" s="73"/>
      <c r="E184" s="91" t="s">
        <v>170</v>
      </c>
      <c r="F184" s="95">
        <f t="shared" si="154"/>
        <v>23150</v>
      </c>
      <c r="G184" s="99">
        <f t="shared" si="155"/>
        <v>26860.47</v>
      </c>
      <c r="H184" s="104">
        <f t="shared" si="156"/>
        <v>1.1602794816414688</v>
      </c>
      <c r="I184" s="116">
        <f>SUM(I185)</f>
        <v>23150</v>
      </c>
      <c r="J184" s="149">
        <f t="shared" si="153"/>
        <v>26860.47</v>
      </c>
      <c r="K184" s="104">
        <f t="shared" si="157"/>
        <v>1.1602794816414688</v>
      </c>
      <c r="L184" s="160">
        <f t="shared" si="153"/>
        <v>0</v>
      </c>
      <c r="M184" s="178">
        <f t="shared" si="153"/>
        <v>0</v>
      </c>
      <c r="N184" s="178">
        <f t="shared" si="153"/>
        <v>0</v>
      </c>
      <c r="O184" s="61">
        <f t="shared" si="153"/>
        <v>0</v>
      </c>
      <c r="P184" s="178">
        <f t="shared" si="153"/>
        <v>0</v>
      </c>
      <c r="Q184" s="140">
        <f t="shared" si="153"/>
        <v>0</v>
      </c>
      <c r="R184" s="160">
        <f t="shared" si="153"/>
        <v>0</v>
      </c>
      <c r="S184" s="235"/>
      <c r="T184" s="160">
        <f t="shared" si="153"/>
        <v>0</v>
      </c>
      <c r="U184" s="178">
        <f t="shared" si="153"/>
        <v>0</v>
      </c>
      <c r="V184" s="178">
        <f t="shared" si="153"/>
        <v>0</v>
      </c>
      <c r="W184" s="61">
        <f t="shared" si="153"/>
        <v>0</v>
      </c>
      <c r="X184" s="178">
        <f t="shared" si="153"/>
        <v>0</v>
      </c>
    </row>
    <row r="185" spans="1:24">
      <c r="B185" s="34"/>
      <c r="C185" s="34"/>
      <c r="D185" s="70" t="s">
        <v>7</v>
      </c>
      <c r="E185" s="82" t="s">
        <v>8</v>
      </c>
      <c r="F185" s="96">
        <f t="shared" si="154"/>
        <v>23150</v>
      </c>
      <c r="G185" s="100">
        <f t="shared" si="155"/>
        <v>26860.47</v>
      </c>
      <c r="H185" s="105">
        <f t="shared" si="156"/>
        <v>1.1602794816414688</v>
      </c>
      <c r="I185" s="109">
        <v>23150</v>
      </c>
      <c r="J185" s="148">
        <v>26860.47</v>
      </c>
      <c r="K185" s="105">
        <f t="shared" si="157"/>
        <v>1.1602794816414688</v>
      </c>
      <c r="L185" s="146"/>
      <c r="M185" s="163"/>
      <c r="N185" s="163"/>
      <c r="O185" s="50"/>
      <c r="P185" s="163"/>
      <c r="Q185" s="127"/>
      <c r="R185" s="146"/>
      <c r="S185" s="236"/>
      <c r="T185" s="146"/>
      <c r="U185" s="163"/>
      <c r="V185" s="163"/>
      <c r="W185" s="50"/>
      <c r="X185" s="163"/>
    </row>
    <row r="186" spans="1:24">
      <c r="B186" s="33"/>
      <c r="C186" s="33">
        <v>80153</v>
      </c>
      <c r="D186" s="67"/>
      <c r="E186" s="78" t="s">
        <v>216</v>
      </c>
      <c r="F186" s="95">
        <f t="shared" ref="F186:F187" si="158">SUM(I186+Q186)</f>
        <v>26606</v>
      </c>
      <c r="G186" s="99">
        <f t="shared" ref="G186:G187" si="159">SUM(J186+R186)</f>
        <v>26385.72</v>
      </c>
      <c r="H186" s="104">
        <f t="shared" ref="H186:H187" si="160">SUM(G186/F186)</f>
        <v>0.99172066451176433</v>
      </c>
      <c r="I186" s="108">
        <f>SUM(I187)</f>
        <v>26606</v>
      </c>
      <c r="J186" s="142">
        <f t="shared" ref="J186:X186" si="161">SUM(J187)</f>
        <v>26385.72</v>
      </c>
      <c r="K186" s="104">
        <f t="shared" ref="K186:K187" si="162">SUM(J186/I186)</f>
        <v>0.99172066451176433</v>
      </c>
      <c r="L186" s="142">
        <f t="shared" si="161"/>
        <v>0</v>
      </c>
      <c r="M186" s="162">
        <f t="shared" si="161"/>
        <v>0</v>
      </c>
      <c r="N186" s="162">
        <f t="shared" si="161"/>
        <v>26385.72</v>
      </c>
      <c r="O186" s="49">
        <f t="shared" si="161"/>
        <v>0</v>
      </c>
      <c r="P186" s="162">
        <f t="shared" si="161"/>
        <v>0</v>
      </c>
      <c r="Q186" s="126">
        <f t="shared" si="161"/>
        <v>0</v>
      </c>
      <c r="R186" s="142">
        <f t="shared" si="161"/>
        <v>0</v>
      </c>
      <c r="S186" s="235"/>
      <c r="T186" s="142">
        <f t="shared" si="161"/>
        <v>0</v>
      </c>
      <c r="U186" s="162">
        <f t="shared" si="161"/>
        <v>0</v>
      </c>
      <c r="V186" s="162">
        <f t="shared" si="161"/>
        <v>0</v>
      </c>
      <c r="W186" s="49">
        <f t="shared" si="161"/>
        <v>0</v>
      </c>
      <c r="X186" s="162">
        <f t="shared" si="161"/>
        <v>0</v>
      </c>
    </row>
    <row r="187" spans="1:24">
      <c r="B187" s="34"/>
      <c r="C187" s="34"/>
      <c r="D187" s="70" t="s">
        <v>27</v>
      </c>
      <c r="E187" s="82" t="s">
        <v>135</v>
      </c>
      <c r="F187" s="96">
        <f t="shared" si="158"/>
        <v>26606</v>
      </c>
      <c r="G187" s="100">
        <f t="shared" si="159"/>
        <v>26385.72</v>
      </c>
      <c r="H187" s="105">
        <f t="shared" si="160"/>
        <v>0.99172066451176433</v>
      </c>
      <c r="I187" s="115">
        <v>26606</v>
      </c>
      <c r="J187" s="150">
        <v>26385.72</v>
      </c>
      <c r="K187" s="105">
        <f t="shared" si="162"/>
        <v>0.99172066451176433</v>
      </c>
      <c r="L187" s="146"/>
      <c r="M187" s="163"/>
      <c r="N187" s="199">
        <v>26385.72</v>
      </c>
      <c r="O187" s="50"/>
      <c r="P187" s="163"/>
      <c r="Q187" s="127"/>
      <c r="R187" s="146"/>
      <c r="S187" s="236"/>
      <c r="T187" s="146"/>
      <c r="U187" s="163"/>
      <c r="V187" s="163"/>
      <c r="W187" s="50"/>
      <c r="X187" s="163"/>
    </row>
    <row r="188" spans="1:24" s="6" customFormat="1" ht="12" customHeight="1">
      <c r="A188" s="227"/>
      <c r="B188" s="33"/>
      <c r="C188" s="33">
        <v>80195</v>
      </c>
      <c r="D188" s="67"/>
      <c r="E188" s="85" t="s">
        <v>64</v>
      </c>
      <c r="F188" s="95">
        <f>SUM(I188+Q188)</f>
        <v>4378186</v>
      </c>
      <c r="G188" s="99">
        <f t="shared" si="132"/>
        <v>4032793.97</v>
      </c>
      <c r="H188" s="104">
        <f>SUM(G188/F188)</f>
        <v>0.92111069972815229</v>
      </c>
      <c r="I188" s="108">
        <f>SUM(I189:I194)</f>
        <v>3095092</v>
      </c>
      <c r="J188" s="142">
        <f>SUM(J189:J194)</f>
        <v>2752462.0300000003</v>
      </c>
      <c r="K188" s="104">
        <f>SUM(J188/I188)</f>
        <v>0.88929893844835639</v>
      </c>
      <c r="L188" s="142">
        <f>SUM(L189:L194)</f>
        <v>2623717.6100000003</v>
      </c>
      <c r="M188" s="142">
        <f t="shared" ref="M188:O188" si="163">SUM(M189:M194)</f>
        <v>0</v>
      </c>
      <c r="N188" s="142">
        <f t="shared" si="163"/>
        <v>0</v>
      </c>
      <c r="O188" s="142">
        <f t="shared" si="163"/>
        <v>128175.32</v>
      </c>
      <c r="P188" s="162">
        <f t="shared" ref="P188" si="164">SUM(P189:P189)</f>
        <v>0</v>
      </c>
      <c r="Q188" s="126">
        <f>SUM(Q189:Q194)</f>
        <v>1283094</v>
      </c>
      <c r="R188" s="142">
        <f>SUM(R189:R194)</f>
        <v>1280331.94</v>
      </c>
      <c r="S188" s="235">
        <f>SUM(R188/Q188)</f>
        <v>0.99784734399817931</v>
      </c>
      <c r="T188" s="142">
        <f>SUM(T189:T194)</f>
        <v>1280331.94</v>
      </c>
      <c r="U188" s="162">
        <f>SUM(U189:U189)</f>
        <v>0</v>
      </c>
      <c r="V188" s="162">
        <f>SUM(V189:V189)</f>
        <v>0</v>
      </c>
      <c r="W188" s="49">
        <f>SUM(W189:W189)</f>
        <v>0</v>
      </c>
      <c r="X188" s="162">
        <f>SUM(X189:X189)</f>
        <v>0</v>
      </c>
    </row>
    <row r="189" spans="1:24" ht="12" customHeight="1">
      <c r="B189" s="34"/>
      <c r="C189" s="34"/>
      <c r="D189" s="70" t="s">
        <v>7</v>
      </c>
      <c r="E189" s="79" t="s">
        <v>8</v>
      </c>
      <c r="F189" s="96">
        <f t="shared" si="131"/>
        <v>0</v>
      </c>
      <c r="G189" s="100">
        <f t="shared" si="132"/>
        <v>569.1</v>
      </c>
      <c r="H189" s="105"/>
      <c r="I189" s="109">
        <v>0</v>
      </c>
      <c r="J189" s="150">
        <v>569.1</v>
      </c>
      <c r="K189" s="105"/>
      <c r="L189" s="146"/>
      <c r="M189" s="163"/>
      <c r="N189" s="163"/>
      <c r="O189" s="50"/>
      <c r="P189" s="163"/>
      <c r="Q189" s="134"/>
      <c r="R189" s="146"/>
      <c r="S189" s="236"/>
      <c r="T189" s="146"/>
      <c r="U189" s="163"/>
      <c r="V189" s="163"/>
      <c r="W189" s="50"/>
      <c r="X189" s="163"/>
    </row>
    <row r="190" spans="1:24" ht="12" customHeight="1">
      <c r="B190" s="34"/>
      <c r="C190" s="34"/>
      <c r="D190" s="70" t="s">
        <v>156</v>
      </c>
      <c r="E190" s="79" t="s">
        <v>106</v>
      </c>
      <c r="F190" s="96">
        <f t="shared" si="131"/>
        <v>2767364</v>
      </c>
      <c r="G190" s="100">
        <f t="shared" si="132"/>
        <v>2468490.7200000002</v>
      </c>
      <c r="H190" s="105">
        <f t="shared" ref="H190:H194" si="165">SUM(G190/F190)</f>
        <v>0.89200073427275928</v>
      </c>
      <c r="I190" s="109">
        <v>2767364</v>
      </c>
      <c r="J190" s="150">
        <v>2468490.7200000002</v>
      </c>
      <c r="K190" s="105">
        <f t="shared" ref="K190:K192" si="166">SUM(J190/I190)</f>
        <v>0.89200073427275928</v>
      </c>
      <c r="L190" s="146">
        <v>2468490.7200000002</v>
      </c>
      <c r="M190" s="163"/>
      <c r="N190" s="163"/>
      <c r="O190" s="50"/>
      <c r="P190" s="163"/>
      <c r="Q190" s="134"/>
      <c r="R190" s="146"/>
      <c r="S190" s="236"/>
      <c r="T190" s="146"/>
      <c r="U190" s="163"/>
      <c r="V190" s="163"/>
      <c r="W190" s="50"/>
      <c r="X190" s="163"/>
    </row>
    <row r="191" spans="1:24" ht="12" customHeight="1">
      <c r="B191" s="34"/>
      <c r="C191" s="34"/>
      <c r="D191" s="70" t="s">
        <v>159</v>
      </c>
      <c r="E191" s="79" t="s">
        <v>106</v>
      </c>
      <c r="F191" s="96">
        <f t="shared" si="131"/>
        <v>171728</v>
      </c>
      <c r="G191" s="100">
        <f t="shared" si="132"/>
        <v>155226.89000000001</v>
      </c>
      <c r="H191" s="105">
        <f t="shared" si="165"/>
        <v>0.90391135982483939</v>
      </c>
      <c r="I191" s="109">
        <v>171728</v>
      </c>
      <c r="J191" s="150">
        <v>155226.89000000001</v>
      </c>
      <c r="K191" s="105">
        <f t="shared" si="166"/>
        <v>0.90391135982483939</v>
      </c>
      <c r="L191" s="146">
        <v>155226.89000000001</v>
      </c>
      <c r="M191" s="163"/>
      <c r="N191" s="163"/>
      <c r="O191" s="50"/>
      <c r="P191" s="163"/>
      <c r="Q191" s="134"/>
      <c r="R191" s="146"/>
      <c r="S191" s="236"/>
      <c r="T191" s="146"/>
      <c r="U191" s="163"/>
      <c r="V191" s="163"/>
      <c r="W191" s="50"/>
      <c r="X191" s="163"/>
    </row>
    <row r="192" spans="1:24" ht="12" customHeight="1">
      <c r="B192" s="34"/>
      <c r="C192" s="34"/>
      <c r="D192" s="70" t="s">
        <v>35</v>
      </c>
      <c r="E192" s="82" t="s">
        <v>135</v>
      </c>
      <c r="F192" s="96">
        <f t="shared" si="131"/>
        <v>156000</v>
      </c>
      <c r="G192" s="100">
        <f t="shared" si="132"/>
        <v>128175.32</v>
      </c>
      <c r="H192" s="105">
        <f t="shared" si="165"/>
        <v>0.82163666666666668</v>
      </c>
      <c r="I192" s="109">
        <v>156000</v>
      </c>
      <c r="J192" s="150">
        <v>128175.32</v>
      </c>
      <c r="K192" s="105">
        <f t="shared" si="166"/>
        <v>0.82163666666666668</v>
      </c>
      <c r="L192" s="262"/>
      <c r="M192" s="163"/>
      <c r="N192" s="163"/>
      <c r="O192" s="50">
        <v>128175.32</v>
      </c>
      <c r="P192" s="163"/>
      <c r="Q192" s="134"/>
      <c r="R192" s="146"/>
      <c r="S192" s="236"/>
      <c r="T192" s="146"/>
      <c r="U192" s="163"/>
      <c r="V192" s="163"/>
      <c r="W192" s="50"/>
      <c r="X192" s="163"/>
    </row>
    <row r="193" spans="1:24" ht="12" customHeight="1">
      <c r="B193" s="34"/>
      <c r="C193" s="34"/>
      <c r="D193" s="70" t="s">
        <v>160</v>
      </c>
      <c r="E193" s="79" t="s">
        <v>106</v>
      </c>
      <c r="F193" s="96">
        <f t="shared" si="131"/>
        <v>1283094</v>
      </c>
      <c r="G193" s="100">
        <f t="shared" si="132"/>
        <v>1280331.94</v>
      </c>
      <c r="H193" s="105">
        <f>SUM(G193/F193)</f>
        <v>0.99784734399817931</v>
      </c>
      <c r="I193" s="109"/>
      <c r="J193" s="150"/>
      <c r="K193" s="105"/>
      <c r="L193" s="146"/>
      <c r="M193" s="163"/>
      <c r="N193" s="163"/>
      <c r="O193" s="50"/>
      <c r="P193" s="163"/>
      <c r="Q193" s="134">
        <v>1283094</v>
      </c>
      <c r="R193" s="146">
        <v>1280331.94</v>
      </c>
      <c r="S193" s="236">
        <f>SUM(R193/Q193)</f>
        <v>0.99784734399817931</v>
      </c>
      <c r="T193" s="146">
        <v>1280331.94</v>
      </c>
      <c r="U193" s="163"/>
      <c r="V193" s="163"/>
      <c r="W193" s="50"/>
      <c r="X193" s="163"/>
    </row>
    <row r="194" spans="1:24" ht="12" hidden="1" customHeight="1">
      <c r="B194" s="34"/>
      <c r="C194" s="34"/>
      <c r="D194" s="70" t="s">
        <v>161</v>
      </c>
      <c r="E194" s="79" t="s">
        <v>106</v>
      </c>
      <c r="F194" s="96">
        <f t="shared" si="131"/>
        <v>0</v>
      </c>
      <c r="G194" s="100">
        <f t="shared" si="132"/>
        <v>0</v>
      </c>
      <c r="H194" s="105" t="e">
        <f t="shared" si="165"/>
        <v>#DIV/0!</v>
      </c>
      <c r="I194" s="109"/>
      <c r="J194" s="150"/>
      <c r="K194" s="105"/>
      <c r="L194" s="146"/>
      <c r="M194" s="163"/>
      <c r="N194" s="163"/>
      <c r="O194" s="50"/>
      <c r="P194" s="163"/>
      <c r="Q194" s="134"/>
      <c r="R194" s="146"/>
      <c r="S194" s="236"/>
      <c r="T194" s="146"/>
      <c r="U194" s="163"/>
      <c r="V194" s="163"/>
      <c r="W194" s="50"/>
      <c r="X194" s="163"/>
    </row>
    <row r="195" spans="1:24" s="5" customFormat="1">
      <c r="A195" s="9"/>
      <c r="B195" s="36">
        <v>851</v>
      </c>
      <c r="C195" s="36"/>
      <c r="D195" s="71"/>
      <c r="E195" s="81" t="s">
        <v>65</v>
      </c>
      <c r="F195" s="97">
        <f>SUM(I195+Q195)</f>
        <v>2760138</v>
      </c>
      <c r="G195" s="101">
        <f>SUM(J195+R195)</f>
        <v>2716208.98</v>
      </c>
      <c r="H195" s="106">
        <f t="shared" ref="H195:H256" si="167">SUM(G195/F195)</f>
        <v>0.984084484181588</v>
      </c>
      <c r="I195" s="97">
        <f>SUM(I196+I200+I203)</f>
        <v>1300138</v>
      </c>
      <c r="J195" s="101">
        <f>SUM(J196+J200+J203)</f>
        <v>1264077.53</v>
      </c>
      <c r="K195" s="106">
        <f t="shared" ref="K195:K267" si="168">SUM(J195/I195)</f>
        <v>0.97226412119328876</v>
      </c>
      <c r="L195" s="101">
        <f>SUM(L196+L203)</f>
        <v>0</v>
      </c>
      <c r="M195" s="164">
        <f>SUM(M196+M203)</f>
        <v>0</v>
      </c>
      <c r="N195" s="164">
        <f>SUM(N196+N203)</f>
        <v>1264077.53</v>
      </c>
      <c r="O195" s="51">
        <f>SUM(O196+O203)</f>
        <v>0</v>
      </c>
      <c r="P195" s="164">
        <f>SUM(P196+P203)</f>
        <v>0</v>
      </c>
      <c r="Q195" s="101">
        <f>SUM(Q196+Q200+Q203)</f>
        <v>1460000</v>
      </c>
      <c r="R195" s="101">
        <f>SUM(R196+R200+R203)</f>
        <v>1452131.45</v>
      </c>
      <c r="S195" s="240">
        <f>SUM(R195/Q195)</f>
        <v>0.99461058219178078</v>
      </c>
      <c r="T195" s="101">
        <f>SUM(T196+T203)</f>
        <v>0</v>
      </c>
      <c r="U195" s="164">
        <f>SUM(U196+U203)</f>
        <v>0</v>
      </c>
      <c r="V195" s="101">
        <f>SUM(V196+V200+V203)</f>
        <v>499900</v>
      </c>
      <c r="W195" s="51">
        <f>SUM(W196+W203)</f>
        <v>0</v>
      </c>
      <c r="X195" s="164">
        <f>SUM(X196+X203)</f>
        <v>0</v>
      </c>
    </row>
    <row r="196" spans="1:24" s="5" customFormat="1">
      <c r="A196" s="9"/>
      <c r="B196" s="42"/>
      <c r="C196" s="42">
        <v>85111</v>
      </c>
      <c r="D196" s="75"/>
      <c r="E196" s="90" t="s">
        <v>108</v>
      </c>
      <c r="F196" s="95">
        <f t="shared" si="131"/>
        <v>960000</v>
      </c>
      <c r="G196" s="99">
        <f t="shared" si="132"/>
        <v>952231.45</v>
      </c>
      <c r="H196" s="104">
        <f t="shared" si="167"/>
        <v>0.99190776041666662</v>
      </c>
      <c r="I196" s="118">
        <f>SUM(I197:I198)</f>
        <v>0</v>
      </c>
      <c r="J196" s="152">
        <f>SUM(J197:J198)</f>
        <v>0</v>
      </c>
      <c r="K196" s="104"/>
      <c r="L196" s="152">
        <f t="shared" ref="L196:P196" si="169">SUM(L197:L198)</f>
        <v>0</v>
      </c>
      <c r="M196" s="172">
        <f t="shared" si="169"/>
        <v>0</v>
      </c>
      <c r="N196" s="172">
        <f t="shared" si="169"/>
        <v>0</v>
      </c>
      <c r="O196" s="58">
        <f t="shared" si="169"/>
        <v>0</v>
      </c>
      <c r="P196" s="172">
        <f t="shared" si="169"/>
        <v>0</v>
      </c>
      <c r="Q196" s="137">
        <f>SUM(Q197:Q199)</f>
        <v>960000</v>
      </c>
      <c r="R196" s="152">
        <f>SUM(R197:R199)</f>
        <v>952231.45</v>
      </c>
      <c r="S196" s="235">
        <f t="shared" ref="S196:S199" si="170">SUM(R196/Q196)</f>
        <v>0.99190776041666662</v>
      </c>
      <c r="T196" s="152">
        <f>SUM(T197:T199)</f>
        <v>0</v>
      </c>
      <c r="U196" s="152">
        <f t="shared" ref="U196:X196" si="171">SUM(U197:U199)</f>
        <v>0</v>
      </c>
      <c r="V196" s="152">
        <f t="shared" si="171"/>
        <v>0</v>
      </c>
      <c r="W196" s="152">
        <f t="shared" si="171"/>
        <v>0</v>
      </c>
      <c r="X196" s="172">
        <f t="shared" si="171"/>
        <v>0</v>
      </c>
    </row>
    <row r="197" spans="1:24" s="9" customFormat="1" hidden="1">
      <c r="B197" s="43"/>
      <c r="C197" s="43"/>
      <c r="D197" s="70" t="s">
        <v>18</v>
      </c>
      <c r="E197" s="79" t="s">
        <v>106</v>
      </c>
      <c r="F197" s="96">
        <f t="shared" si="131"/>
        <v>0</v>
      </c>
      <c r="G197" s="100">
        <f t="shared" si="132"/>
        <v>0</v>
      </c>
      <c r="H197" s="105" t="e">
        <f t="shared" si="167"/>
        <v>#DIV/0!</v>
      </c>
      <c r="I197" s="119"/>
      <c r="J197" s="153"/>
      <c r="K197" s="105"/>
      <c r="L197" s="153"/>
      <c r="M197" s="173"/>
      <c r="N197" s="173"/>
      <c r="O197" s="59"/>
      <c r="P197" s="173"/>
      <c r="Q197" s="138"/>
      <c r="R197" s="153"/>
      <c r="S197" s="236" t="e">
        <f t="shared" si="170"/>
        <v>#DIV/0!</v>
      </c>
      <c r="T197" s="153"/>
      <c r="U197" s="173"/>
      <c r="V197" s="173"/>
      <c r="W197" s="59"/>
      <c r="X197" s="173"/>
    </row>
    <row r="198" spans="1:24" s="5" customFormat="1" hidden="1">
      <c r="A198" s="9"/>
      <c r="B198" s="43"/>
      <c r="C198" s="43"/>
      <c r="D198" s="70" t="s">
        <v>19</v>
      </c>
      <c r="E198" s="79" t="s">
        <v>111</v>
      </c>
      <c r="F198" s="96">
        <f t="shared" si="131"/>
        <v>0</v>
      </c>
      <c r="G198" s="100">
        <f t="shared" si="132"/>
        <v>0</v>
      </c>
      <c r="H198" s="105" t="e">
        <f t="shared" si="167"/>
        <v>#DIV/0!</v>
      </c>
      <c r="I198" s="119"/>
      <c r="J198" s="153"/>
      <c r="K198" s="105"/>
      <c r="L198" s="153"/>
      <c r="M198" s="173"/>
      <c r="N198" s="173"/>
      <c r="O198" s="59"/>
      <c r="P198" s="173"/>
      <c r="Q198" s="138"/>
      <c r="R198" s="153"/>
      <c r="S198" s="236" t="e">
        <f t="shared" si="170"/>
        <v>#DIV/0!</v>
      </c>
      <c r="T198" s="153"/>
      <c r="U198" s="173"/>
      <c r="V198" s="173"/>
      <c r="W198" s="59"/>
      <c r="X198" s="173"/>
    </row>
    <row r="199" spans="1:24" s="5" customFormat="1">
      <c r="A199" s="9"/>
      <c r="B199" s="43"/>
      <c r="C199" s="43"/>
      <c r="D199" s="72" t="s">
        <v>114</v>
      </c>
      <c r="E199" s="274" t="s">
        <v>206</v>
      </c>
      <c r="F199" s="96">
        <f t="shared" si="131"/>
        <v>960000</v>
      </c>
      <c r="G199" s="100">
        <f t="shared" si="132"/>
        <v>952231.45</v>
      </c>
      <c r="H199" s="105">
        <f t="shared" si="167"/>
        <v>0.99190776041666662</v>
      </c>
      <c r="I199" s="119"/>
      <c r="J199" s="153"/>
      <c r="K199" s="105"/>
      <c r="L199" s="153"/>
      <c r="M199" s="173"/>
      <c r="N199" s="173"/>
      <c r="O199" s="59"/>
      <c r="P199" s="173"/>
      <c r="Q199" s="138">
        <v>960000</v>
      </c>
      <c r="R199" s="153">
        <v>952231.45</v>
      </c>
      <c r="S199" s="236">
        <f t="shared" si="170"/>
        <v>0.99190776041666662</v>
      </c>
      <c r="T199" s="153"/>
      <c r="U199" s="173"/>
      <c r="V199" s="173"/>
      <c r="W199" s="59"/>
      <c r="X199" s="173"/>
    </row>
    <row r="200" spans="1:24" s="5" customFormat="1">
      <c r="A200" s="9"/>
      <c r="B200" s="42"/>
      <c r="C200" s="42">
        <v>85141</v>
      </c>
      <c r="D200" s="75"/>
      <c r="E200" s="90" t="s">
        <v>195</v>
      </c>
      <c r="F200" s="95">
        <f t="shared" ref="F200:F201" si="172">SUM(I200+Q200)</f>
        <v>500000</v>
      </c>
      <c r="G200" s="99">
        <f t="shared" ref="G200:G201" si="173">SUM(J200+R200)</f>
        <v>499900</v>
      </c>
      <c r="H200" s="104">
        <f t="shared" ref="H200:H201" si="174">SUM(G200/F200)</f>
        <v>0.99980000000000002</v>
      </c>
      <c r="I200" s="118">
        <f>SUM(I201:I201)</f>
        <v>0</v>
      </c>
      <c r="J200" s="152">
        <f>SUM(J201:J201)</f>
        <v>0</v>
      </c>
      <c r="K200" s="104"/>
      <c r="L200" s="152">
        <f t="shared" ref="L200:P200" si="175">SUM(L201:L201)</f>
        <v>0</v>
      </c>
      <c r="M200" s="172">
        <f t="shared" si="175"/>
        <v>0</v>
      </c>
      <c r="N200" s="172">
        <f t="shared" si="175"/>
        <v>0</v>
      </c>
      <c r="O200" s="58">
        <f t="shared" si="175"/>
        <v>0</v>
      </c>
      <c r="P200" s="172">
        <f t="shared" si="175"/>
        <v>0</v>
      </c>
      <c r="Q200" s="137">
        <f>SUM(Q201:Q202)</f>
        <v>500000</v>
      </c>
      <c r="R200" s="58">
        <f>SUM(R201:R202)</f>
        <v>499900</v>
      </c>
      <c r="S200" s="235">
        <f t="shared" ref="S200:S201" si="176">SUM(R200/Q200)</f>
        <v>0.99980000000000002</v>
      </c>
      <c r="T200" s="152">
        <f>SUM(T201:T202)</f>
        <v>0</v>
      </c>
      <c r="U200" s="152">
        <f t="shared" ref="U200:W200" si="177">SUM(U201:U202)</f>
        <v>0</v>
      </c>
      <c r="V200" s="152">
        <f t="shared" si="177"/>
        <v>499900</v>
      </c>
      <c r="W200" s="152">
        <f t="shared" si="177"/>
        <v>0</v>
      </c>
      <c r="X200" s="172">
        <f>SUM(X201:X201)</f>
        <v>0</v>
      </c>
    </row>
    <row r="201" spans="1:24" s="5" customFormat="1">
      <c r="A201" s="9"/>
      <c r="B201" s="43"/>
      <c r="C201" s="43"/>
      <c r="D201" s="70" t="s">
        <v>37</v>
      </c>
      <c r="E201" s="79" t="s">
        <v>196</v>
      </c>
      <c r="F201" s="96">
        <f t="shared" si="172"/>
        <v>500000</v>
      </c>
      <c r="G201" s="100">
        <f t="shared" si="173"/>
        <v>499900</v>
      </c>
      <c r="H201" s="105">
        <f t="shared" si="174"/>
        <v>0.99980000000000002</v>
      </c>
      <c r="I201" s="119"/>
      <c r="J201" s="153"/>
      <c r="K201" s="105"/>
      <c r="L201" s="153"/>
      <c r="M201" s="173"/>
      <c r="N201" s="173"/>
      <c r="O201" s="59"/>
      <c r="P201" s="173"/>
      <c r="Q201" s="138">
        <v>500000</v>
      </c>
      <c r="R201" s="153">
        <v>499900</v>
      </c>
      <c r="S201" s="236">
        <f t="shared" si="176"/>
        <v>0.99980000000000002</v>
      </c>
      <c r="T201" s="153"/>
      <c r="U201" s="173"/>
      <c r="V201" s="173">
        <v>499900</v>
      </c>
      <c r="W201" s="59"/>
      <c r="X201" s="173"/>
    </row>
    <row r="202" spans="1:24" s="5" customFormat="1" hidden="1">
      <c r="A202" s="9"/>
      <c r="B202" s="43"/>
      <c r="C202" s="43"/>
      <c r="D202" s="72" t="s">
        <v>114</v>
      </c>
      <c r="E202" s="274" t="s">
        <v>206</v>
      </c>
      <c r="F202" s="96">
        <f t="shared" ref="F202" si="178">SUM(I202+Q202)</f>
        <v>0</v>
      </c>
      <c r="G202" s="100">
        <f t="shared" ref="G202" si="179">SUM(J202+R202)</f>
        <v>0</v>
      </c>
      <c r="H202" s="105" t="e">
        <f t="shared" ref="H202" si="180">SUM(G202/F202)</f>
        <v>#DIV/0!</v>
      </c>
      <c r="I202" s="119"/>
      <c r="J202" s="153"/>
      <c r="K202" s="105"/>
      <c r="L202" s="153"/>
      <c r="M202" s="173"/>
      <c r="N202" s="173"/>
      <c r="O202" s="59"/>
      <c r="P202" s="173"/>
      <c r="Q202" s="138"/>
      <c r="R202" s="153"/>
      <c r="S202" s="236" t="e">
        <f t="shared" ref="S202" si="181">SUM(R202/Q202)</f>
        <v>#DIV/0!</v>
      </c>
      <c r="T202" s="153"/>
      <c r="U202" s="173"/>
      <c r="V202" s="173"/>
      <c r="W202" s="59"/>
      <c r="X202" s="173"/>
    </row>
    <row r="203" spans="1:24" s="6" customFormat="1">
      <c r="A203" s="227"/>
      <c r="B203" s="33"/>
      <c r="C203" s="33">
        <v>85156</v>
      </c>
      <c r="D203" s="67"/>
      <c r="E203" s="78" t="s">
        <v>130</v>
      </c>
      <c r="F203" s="95">
        <f t="shared" si="131"/>
        <v>1300138</v>
      </c>
      <c r="G203" s="99">
        <f t="shared" si="132"/>
        <v>1264077.53</v>
      </c>
      <c r="H203" s="104">
        <f t="shared" si="167"/>
        <v>0.97226412119328876</v>
      </c>
      <c r="I203" s="108">
        <f>SUM(I204)</f>
        <v>1300138</v>
      </c>
      <c r="J203" s="142">
        <f t="shared" ref="J203:X203" si="182">SUM(J204)</f>
        <v>1264077.53</v>
      </c>
      <c r="K203" s="104">
        <f t="shared" si="168"/>
        <v>0.97226412119328876</v>
      </c>
      <c r="L203" s="142">
        <f t="shared" si="182"/>
        <v>0</v>
      </c>
      <c r="M203" s="162">
        <f t="shared" si="182"/>
        <v>0</v>
      </c>
      <c r="N203" s="162">
        <f t="shared" si="182"/>
        <v>1264077.53</v>
      </c>
      <c r="O203" s="49">
        <f t="shared" si="182"/>
        <v>0</v>
      </c>
      <c r="P203" s="162">
        <f t="shared" si="182"/>
        <v>0</v>
      </c>
      <c r="Q203" s="126">
        <f t="shared" si="182"/>
        <v>0</v>
      </c>
      <c r="R203" s="142">
        <f t="shared" si="182"/>
        <v>0</v>
      </c>
      <c r="S203" s="235"/>
      <c r="T203" s="142">
        <f t="shared" si="182"/>
        <v>0</v>
      </c>
      <c r="U203" s="162">
        <f t="shared" si="182"/>
        <v>0</v>
      </c>
      <c r="V203" s="162">
        <f t="shared" si="182"/>
        <v>0</v>
      </c>
      <c r="W203" s="49">
        <f t="shared" si="182"/>
        <v>0</v>
      </c>
      <c r="X203" s="162">
        <f t="shared" si="182"/>
        <v>0</v>
      </c>
    </row>
    <row r="204" spans="1:24">
      <c r="B204" s="34"/>
      <c r="C204" s="34"/>
      <c r="D204" s="70" t="s">
        <v>27</v>
      </c>
      <c r="E204" s="82" t="s">
        <v>135</v>
      </c>
      <c r="F204" s="96">
        <f t="shared" si="131"/>
        <v>1300138</v>
      </c>
      <c r="G204" s="100">
        <f t="shared" si="132"/>
        <v>1264077.53</v>
      </c>
      <c r="H204" s="105">
        <f t="shared" si="167"/>
        <v>0.97226412119328876</v>
      </c>
      <c r="I204" s="115">
        <v>1300138</v>
      </c>
      <c r="J204" s="150">
        <v>1264077.53</v>
      </c>
      <c r="K204" s="105">
        <f t="shared" si="168"/>
        <v>0.97226412119328876</v>
      </c>
      <c r="L204" s="146"/>
      <c r="M204" s="163"/>
      <c r="N204" s="199">
        <v>1264077.53</v>
      </c>
      <c r="O204" s="50"/>
      <c r="P204" s="163"/>
      <c r="Q204" s="127"/>
      <c r="R204" s="146"/>
      <c r="S204" s="236"/>
      <c r="T204" s="146"/>
      <c r="U204" s="163"/>
      <c r="V204" s="163"/>
      <c r="W204" s="50"/>
      <c r="X204" s="163"/>
    </row>
    <row r="205" spans="1:24" s="5" customFormat="1">
      <c r="A205" s="9"/>
      <c r="B205" s="36">
        <v>852</v>
      </c>
      <c r="C205" s="36"/>
      <c r="D205" s="71"/>
      <c r="E205" s="81" t="s">
        <v>66</v>
      </c>
      <c r="F205" s="97">
        <f t="shared" si="131"/>
        <v>9700452</v>
      </c>
      <c r="G205" s="101">
        <f t="shared" si="132"/>
        <v>9672672.1199999992</v>
      </c>
      <c r="H205" s="106">
        <f t="shared" si="167"/>
        <v>0.99713622829121773</v>
      </c>
      <c r="I205" s="110">
        <f>SUM(I206+I214+I223+I231+I242+I240+I249)</f>
        <v>9575452</v>
      </c>
      <c r="J205" s="144">
        <f>SUM(J206+J214+J223+J231+J242+J240+J249)</f>
        <v>9547672.1199999992</v>
      </c>
      <c r="K205" s="106">
        <f t="shared" si="168"/>
        <v>0.99709884400235094</v>
      </c>
      <c r="L205" s="144">
        <f t="shared" ref="L205:Q205" si="183">SUM(L206+L214+L223+L231+L242+L240)</f>
        <v>13657.56</v>
      </c>
      <c r="M205" s="144">
        <f t="shared" si="183"/>
        <v>0</v>
      </c>
      <c r="N205" s="165">
        <f t="shared" si="183"/>
        <v>1907659.91</v>
      </c>
      <c r="O205" s="144">
        <f t="shared" si="183"/>
        <v>0</v>
      </c>
      <c r="P205" s="165">
        <f t="shared" si="183"/>
        <v>0</v>
      </c>
      <c r="Q205" s="129">
        <f t="shared" si="183"/>
        <v>125000</v>
      </c>
      <c r="R205" s="233">
        <f t="shared" ref="R205:X205" si="184">SUM(R206+R214+R223+R231+R242+R240)</f>
        <v>125000</v>
      </c>
      <c r="S205" s="240">
        <f>SUM(R205/Q205)</f>
        <v>1</v>
      </c>
      <c r="T205" s="245">
        <f t="shared" si="184"/>
        <v>0</v>
      </c>
      <c r="U205" s="246">
        <f t="shared" si="184"/>
        <v>0</v>
      </c>
      <c r="V205" s="52">
        <f t="shared" si="184"/>
        <v>45000</v>
      </c>
      <c r="W205" s="129">
        <f t="shared" si="184"/>
        <v>0</v>
      </c>
      <c r="X205" s="129">
        <f t="shared" si="184"/>
        <v>0</v>
      </c>
    </row>
    <row r="206" spans="1:24" s="6" customFormat="1" ht="12" hidden="1" customHeight="1">
      <c r="A206" s="227"/>
      <c r="B206" s="33"/>
      <c r="C206" s="33">
        <v>85201</v>
      </c>
      <c r="D206" s="67"/>
      <c r="E206" s="85" t="s">
        <v>67</v>
      </c>
      <c r="F206" s="95">
        <f t="shared" si="131"/>
        <v>0</v>
      </c>
      <c r="G206" s="99">
        <f t="shared" si="132"/>
        <v>0</v>
      </c>
      <c r="H206" s="104" t="e">
        <f t="shared" si="167"/>
        <v>#DIV/0!</v>
      </c>
      <c r="I206" s="111">
        <f>SUM(I207:I213)</f>
        <v>0</v>
      </c>
      <c r="J206" s="145">
        <f>SUM(J207:J213)</f>
        <v>0</v>
      </c>
      <c r="K206" s="104" t="e">
        <f t="shared" si="168"/>
        <v>#DIV/0!</v>
      </c>
      <c r="L206" s="145">
        <f t="shared" ref="L206:R206" si="185">SUM(L207:L213)</f>
        <v>0</v>
      </c>
      <c r="M206" s="167">
        <f t="shared" si="185"/>
        <v>0</v>
      </c>
      <c r="N206" s="167">
        <f t="shared" si="185"/>
        <v>0</v>
      </c>
      <c r="O206" s="53">
        <f t="shared" si="185"/>
        <v>0</v>
      </c>
      <c r="P206" s="167">
        <f t="shared" si="185"/>
        <v>0</v>
      </c>
      <c r="Q206" s="130">
        <f t="shared" si="185"/>
        <v>0</v>
      </c>
      <c r="R206" s="145">
        <f t="shared" si="185"/>
        <v>0</v>
      </c>
      <c r="S206" s="235"/>
      <c r="T206" s="145">
        <f>SUM(T207:T213)</f>
        <v>0</v>
      </c>
      <c r="U206" s="167">
        <f>SUM(U207:U213)</f>
        <v>0</v>
      </c>
      <c r="V206" s="167">
        <f>SUM(V207:V213)</f>
        <v>0</v>
      </c>
      <c r="W206" s="53">
        <f>SUM(W207:W213)</f>
        <v>0</v>
      </c>
      <c r="X206" s="167">
        <f>SUM(X207:X213)</f>
        <v>0</v>
      </c>
    </row>
    <row r="207" spans="1:24" s="2" customFormat="1" hidden="1">
      <c r="A207" s="228"/>
      <c r="B207" s="44"/>
      <c r="C207" s="44"/>
      <c r="D207" s="197" t="s">
        <v>103</v>
      </c>
      <c r="E207" s="79" t="s">
        <v>152</v>
      </c>
      <c r="F207" s="96">
        <f t="shared" si="131"/>
        <v>0</v>
      </c>
      <c r="G207" s="100">
        <f t="shared" si="132"/>
        <v>0</v>
      </c>
      <c r="H207" s="105" t="e">
        <f t="shared" si="167"/>
        <v>#DIV/0!</v>
      </c>
      <c r="I207" s="120"/>
      <c r="J207" s="154"/>
      <c r="K207" s="105" t="e">
        <f t="shared" si="168"/>
        <v>#DIV/0!</v>
      </c>
      <c r="L207" s="154"/>
      <c r="M207" s="174"/>
      <c r="N207" s="163"/>
      <c r="O207" s="50"/>
      <c r="P207" s="163"/>
      <c r="Q207" s="127"/>
      <c r="R207" s="146"/>
      <c r="S207" s="236"/>
      <c r="T207" s="146"/>
      <c r="U207" s="163"/>
      <c r="V207" s="163"/>
      <c r="W207" s="50"/>
      <c r="X207" s="163"/>
    </row>
    <row r="208" spans="1:24" s="2" customFormat="1" hidden="1">
      <c r="A208" s="228"/>
      <c r="B208" s="44"/>
      <c r="C208" s="44"/>
      <c r="D208" s="197" t="s">
        <v>12</v>
      </c>
      <c r="E208" s="79" t="s">
        <v>13</v>
      </c>
      <c r="F208" s="96">
        <f t="shared" si="131"/>
        <v>0</v>
      </c>
      <c r="G208" s="100">
        <f t="shared" si="132"/>
        <v>0</v>
      </c>
      <c r="H208" s="105" t="e">
        <f t="shared" si="167"/>
        <v>#DIV/0!</v>
      </c>
      <c r="I208" s="120"/>
      <c r="J208" s="154"/>
      <c r="K208" s="105" t="e">
        <f t="shared" si="168"/>
        <v>#DIV/0!</v>
      </c>
      <c r="L208" s="154"/>
      <c r="M208" s="174"/>
      <c r="N208" s="163"/>
      <c r="O208" s="50"/>
      <c r="P208" s="163"/>
      <c r="Q208" s="127"/>
      <c r="R208" s="146"/>
      <c r="S208" s="236"/>
      <c r="T208" s="146"/>
      <c r="U208" s="163"/>
      <c r="V208" s="163"/>
      <c r="W208" s="50"/>
      <c r="X208" s="163"/>
    </row>
    <row r="209" spans="1:24" s="2" customFormat="1" hidden="1">
      <c r="A209" s="228"/>
      <c r="B209" s="44"/>
      <c r="C209" s="44"/>
      <c r="D209" s="197" t="s">
        <v>52</v>
      </c>
      <c r="E209" s="79" t="s">
        <v>53</v>
      </c>
      <c r="F209" s="96">
        <f t="shared" si="131"/>
        <v>0</v>
      </c>
      <c r="G209" s="100">
        <f t="shared" si="132"/>
        <v>0</v>
      </c>
      <c r="H209" s="105" t="e">
        <f t="shared" si="167"/>
        <v>#DIV/0!</v>
      </c>
      <c r="I209" s="120"/>
      <c r="J209" s="154"/>
      <c r="K209" s="105" t="e">
        <f t="shared" si="168"/>
        <v>#DIV/0!</v>
      </c>
      <c r="L209" s="154"/>
      <c r="M209" s="174"/>
      <c r="N209" s="163"/>
      <c r="O209" s="50"/>
      <c r="P209" s="163"/>
      <c r="Q209" s="127"/>
      <c r="R209" s="146"/>
      <c r="S209" s="236"/>
      <c r="T209" s="146"/>
      <c r="U209" s="163"/>
      <c r="V209" s="163"/>
      <c r="W209" s="50"/>
      <c r="X209" s="163"/>
    </row>
    <row r="210" spans="1:24" s="2" customFormat="1" hidden="1">
      <c r="A210" s="228"/>
      <c r="B210" s="44"/>
      <c r="C210" s="44"/>
      <c r="D210" s="197" t="s">
        <v>105</v>
      </c>
      <c r="E210" s="79" t="s">
        <v>109</v>
      </c>
      <c r="F210" s="96">
        <f t="shared" si="131"/>
        <v>0</v>
      </c>
      <c r="G210" s="100">
        <f t="shared" si="132"/>
        <v>0</v>
      </c>
      <c r="H210" s="105"/>
      <c r="I210" s="120"/>
      <c r="J210" s="154"/>
      <c r="K210" s="105"/>
      <c r="L210" s="154"/>
      <c r="M210" s="174"/>
      <c r="N210" s="163"/>
      <c r="O210" s="50"/>
      <c r="P210" s="163"/>
      <c r="Q210" s="127"/>
      <c r="R210" s="146"/>
      <c r="S210" s="236"/>
      <c r="T210" s="146"/>
      <c r="U210" s="163"/>
      <c r="V210" s="163"/>
      <c r="W210" s="50"/>
      <c r="X210" s="163"/>
    </row>
    <row r="211" spans="1:24" s="2" customFormat="1" hidden="1">
      <c r="A211" s="228"/>
      <c r="B211" s="44"/>
      <c r="C211" s="44"/>
      <c r="D211" s="76" t="s">
        <v>29</v>
      </c>
      <c r="E211" s="82" t="s">
        <v>163</v>
      </c>
      <c r="F211" s="96">
        <f t="shared" si="131"/>
        <v>0</v>
      </c>
      <c r="G211" s="100">
        <f t="shared" si="132"/>
        <v>0</v>
      </c>
      <c r="H211" s="105"/>
      <c r="I211" s="120"/>
      <c r="J211" s="154"/>
      <c r="K211" s="105"/>
      <c r="L211" s="146"/>
      <c r="M211" s="163"/>
      <c r="N211" s="163"/>
      <c r="O211" s="50"/>
      <c r="P211" s="163"/>
      <c r="Q211" s="127"/>
      <c r="R211" s="146"/>
      <c r="S211" s="236"/>
      <c r="T211" s="146"/>
      <c r="U211" s="163"/>
      <c r="V211" s="163"/>
      <c r="W211" s="50"/>
      <c r="X211" s="163"/>
    </row>
    <row r="212" spans="1:24" s="2" customFormat="1" hidden="1">
      <c r="A212" s="228"/>
      <c r="B212" s="44"/>
      <c r="C212" s="44"/>
      <c r="D212" s="76" t="s">
        <v>16</v>
      </c>
      <c r="E212" s="82" t="s">
        <v>168</v>
      </c>
      <c r="F212" s="96">
        <f t="shared" si="131"/>
        <v>0</v>
      </c>
      <c r="G212" s="100">
        <f t="shared" si="132"/>
        <v>0</v>
      </c>
      <c r="H212" s="105" t="e">
        <f t="shared" si="167"/>
        <v>#DIV/0!</v>
      </c>
      <c r="I212" s="120"/>
      <c r="J212" s="154"/>
      <c r="K212" s="105" t="e">
        <f t="shared" si="168"/>
        <v>#DIV/0!</v>
      </c>
      <c r="L212" s="146"/>
      <c r="M212" s="163"/>
      <c r="N212" s="163"/>
      <c r="O212" s="50"/>
      <c r="P212" s="163"/>
      <c r="Q212" s="127"/>
      <c r="R212" s="146"/>
      <c r="S212" s="236"/>
      <c r="T212" s="146"/>
      <c r="U212" s="163"/>
      <c r="V212" s="163"/>
      <c r="W212" s="50"/>
      <c r="X212" s="163"/>
    </row>
    <row r="213" spans="1:24" s="2" customFormat="1" hidden="1">
      <c r="A213" s="228"/>
      <c r="B213" s="44"/>
      <c r="C213" s="44"/>
      <c r="D213" s="76" t="s">
        <v>7</v>
      </c>
      <c r="E213" s="82" t="s">
        <v>8</v>
      </c>
      <c r="F213" s="96">
        <f t="shared" ref="F213:F267" si="186">SUM(I213+Q213)</f>
        <v>0</v>
      </c>
      <c r="G213" s="100">
        <f t="shared" ref="G213:G268" si="187">SUM(J213+R213)</f>
        <v>0</v>
      </c>
      <c r="H213" s="105" t="e">
        <f t="shared" si="167"/>
        <v>#DIV/0!</v>
      </c>
      <c r="I213" s="120"/>
      <c r="J213" s="154"/>
      <c r="K213" s="105" t="e">
        <f t="shared" si="168"/>
        <v>#DIV/0!</v>
      </c>
      <c r="L213" s="146"/>
      <c r="M213" s="163"/>
      <c r="N213" s="163"/>
      <c r="O213" s="50"/>
      <c r="P213" s="163"/>
      <c r="Q213" s="127"/>
      <c r="R213" s="146"/>
      <c r="S213" s="236"/>
      <c r="T213" s="146"/>
      <c r="U213" s="163"/>
      <c r="V213" s="163"/>
      <c r="W213" s="50"/>
      <c r="X213" s="163"/>
    </row>
    <row r="214" spans="1:24" s="6" customFormat="1">
      <c r="A214" s="227"/>
      <c r="B214" s="33"/>
      <c r="C214" s="33">
        <v>85202</v>
      </c>
      <c r="D214" s="67"/>
      <c r="E214" s="78" t="s">
        <v>68</v>
      </c>
      <c r="F214" s="95">
        <f t="shared" si="186"/>
        <v>7387218</v>
      </c>
      <c r="G214" s="99">
        <f t="shared" si="187"/>
        <v>7371122.1799999997</v>
      </c>
      <c r="H214" s="104">
        <f t="shared" si="167"/>
        <v>0.99782112562537073</v>
      </c>
      <c r="I214" s="111">
        <f>SUM(I215:I222)</f>
        <v>7387218</v>
      </c>
      <c r="J214" s="145">
        <f>SUM(J215:J222)</f>
        <v>7371122.1799999997</v>
      </c>
      <c r="K214" s="104">
        <f t="shared" si="168"/>
        <v>0.99782112562537073</v>
      </c>
      <c r="L214" s="145">
        <f t="shared" ref="L214:R214" si="188">SUM(L215:L222)</f>
        <v>0</v>
      </c>
      <c r="M214" s="167">
        <f t="shared" si="188"/>
        <v>0</v>
      </c>
      <c r="N214" s="167">
        <f t="shared" si="188"/>
        <v>0</v>
      </c>
      <c r="O214" s="53">
        <f t="shared" si="188"/>
        <v>0</v>
      </c>
      <c r="P214" s="167">
        <f t="shared" si="188"/>
        <v>0</v>
      </c>
      <c r="Q214" s="130">
        <f t="shared" si="188"/>
        <v>0</v>
      </c>
      <c r="R214" s="145">
        <f t="shared" si="188"/>
        <v>0</v>
      </c>
      <c r="S214" s="235" t="e">
        <f>SUM(R214/Q214)</f>
        <v>#DIV/0!</v>
      </c>
      <c r="T214" s="145">
        <f>SUM(T215:T222)</f>
        <v>0</v>
      </c>
      <c r="U214" s="167">
        <f>SUM(U215:U222)</f>
        <v>0</v>
      </c>
      <c r="V214" s="167">
        <f>SUM(V215:V222)</f>
        <v>0</v>
      </c>
      <c r="W214" s="53">
        <f>SUM(W215:W222)</f>
        <v>0</v>
      </c>
      <c r="X214" s="167">
        <f>SUM(X215:X222)</f>
        <v>0</v>
      </c>
    </row>
    <row r="215" spans="1:24" s="2" customFormat="1" hidden="1">
      <c r="A215" s="228"/>
      <c r="B215" s="34"/>
      <c r="C215" s="34"/>
      <c r="D215" s="70" t="s">
        <v>32</v>
      </c>
      <c r="E215" s="82" t="s">
        <v>172</v>
      </c>
      <c r="F215" s="96">
        <f t="shared" si="186"/>
        <v>0</v>
      </c>
      <c r="G215" s="100">
        <f t="shared" si="187"/>
        <v>0</v>
      </c>
      <c r="H215" s="105" t="e">
        <f t="shared" si="167"/>
        <v>#DIV/0!</v>
      </c>
      <c r="I215" s="113"/>
      <c r="J215" s="143"/>
      <c r="K215" s="105" t="e">
        <f t="shared" si="168"/>
        <v>#DIV/0!</v>
      </c>
      <c r="L215" s="146"/>
      <c r="M215" s="163"/>
      <c r="N215" s="163"/>
      <c r="O215" s="50"/>
      <c r="P215" s="163"/>
      <c r="Q215" s="127"/>
      <c r="R215" s="146"/>
      <c r="S215" s="236"/>
      <c r="T215" s="146"/>
      <c r="U215" s="163"/>
      <c r="V215" s="163"/>
      <c r="W215" s="50"/>
      <c r="X215" s="163"/>
    </row>
    <row r="216" spans="1:24">
      <c r="B216" s="34"/>
      <c r="C216" s="34"/>
      <c r="D216" s="70" t="s">
        <v>52</v>
      </c>
      <c r="E216" s="79" t="s">
        <v>53</v>
      </c>
      <c r="F216" s="96">
        <f t="shared" si="186"/>
        <v>5386011</v>
      </c>
      <c r="G216" s="100">
        <f t="shared" si="187"/>
        <v>5386994.3899999997</v>
      </c>
      <c r="H216" s="105">
        <f t="shared" si="167"/>
        <v>1.000182582248718</v>
      </c>
      <c r="I216" s="109">
        <v>5386011</v>
      </c>
      <c r="J216" s="154">
        <v>5386994.3899999997</v>
      </c>
      <c r="K216" s="105">
        <f t="shared" si="168"/>
        <v>1.000182582248718</v>
      </c>
      <c r="L216" s="146"/>
      <c r="M216" s="163"/>
      <c r="N216" s="163"/>
      <c r="O216" s="50"/>
      <c r="P216" s="163"/>
      <c r="Q216" s="127"/>
      <c r="R216" s="146"/>
      <c r="S216" s="236"/>
      <c r="T216" s="146"/>
      <c r="U216" s="163"/>
      <c r="V216" s="163"/>
      <c r="W216" s="50"/>
      <c r="X216" s="163"/>
    </row>
    <row r="217" spans="1:24" hidden="1">
      <c r="B217" s="34"/>
      <c r="C217" s="34"/>
      <c r="D217" s="72" t="s">
        <v>61</v>
      </c>
      <c r="E217" s="79" t="s">
        <v>62</v>
      </c>
      <c r="F217" s="96">
        <f t="shared" si="186"/>
        <v>0</v>
      </c>
      <c r="G217" s="100">
        <f t="shared" si="187"/>
        <v>0</v>
      </c>
      <c r="H217" s="105"/>
      <c r="I217" s="109"/>
      <c r="J217" s="154"/>
      <c r="K217" s="105"/>
      <c r="L217" s="146"/>
      <c r="M217" s="163"/>
      <c r="N217" s="163"/>
      <c r="O217" s="50"/>
      <c r="P217" s="163"/>
      <c r="Q217" s="127">
        <v>0</v>
      </c>
      <c r="R217" s="146"/>
      <c r="S217" s="236"/>
      <c r="T217" s="146"/>
      <c r="U217" s="163"/>
      <c r="V217" s="163"/>
      <c r="W217" s="50"/>
      <c r="X217" s="163"/>
    </row>
    <row r="218" spans="1:24">
      <c r="B218" s="34"/>
      <c r="C218" s="34"/>
      <c r="D218" s="70" t="s">
        <v>29</v>
      </c>
      <c r="E218" s="82" t="s">
        <v>163</v>
      </c>
      <c r="F218" s="96">
        <f t="shared" si="186"/>
        <v>1008</v>
      </c>
      <c r="G218" s="100">
        <f>SUM(J218+R218)</f>
        <v>1042.17</v>
      </c>
      <c r="H218" s="105">
        <f>SUM(G218/F218)</f>
        <v>1.0338988095238095</v>
      </c>
      <c r="I218" s="109">
        <v>1008</v>
      </c>
      <c r="J218" s="148">
        <v>1042.17</v>
      </c>
      <c r="K218" s="105">
        <f t="shared" si="168"/>
        <v>1.0338988095238095</v>
      </c>
      <c r="L218" s="146"/>
      <c r="M218" s="163"/>
      <c r="N218" s="163"/>
      <c r="O218" s="50"/>
      <c r="P218" s="163"/>
      <c r="Q218" s="127"/>
      <c r="R218" s="146"/>
      <c r="S218" s="236"/>
      <c r="T218" s="146"/>
      <c r="U218" s="163"/>
      <c r="V218" s="163"/>
      <c r="W218" s="50"/>
      <c r="X218" s="163"/>
    </row>
    <row r="219" spans="1:24" hidden="1">
      <c r="B219" s="34"/>
      <c r="C219" s="34"/>
      <c r="D219" s="72" t="s">
        <v>16</v>
      </c>
      <c r="E219" s="82" t="s">
        <v>168</v>
      </c>
      <c r="F219" s="96">
        <f t="shared" si="186"/>
        <v>0</v>
      </c>
      <c r="G219" s="100">
        <f>SUM(J219+R219)</f>
        <v>0</v>
      </c>
      <c r="H219" s="105" t="e">
        <f>SUM(G219/F219)</f>
        <v>#DIV/0!</v>
      </c>
      <c r="I219" s="109"/>
      <c r="J219" s="148"/>
      <c r="K219" s="105" t="e">
        <f t="shared" si="168"/>
        <v>#DIV/0!</v>
      </c>
      <c r="L219" s="146"/>
      <c r="M219" s="163"/>
      <c r="N219" s="163"/>
      <c r="O219" s="50"/>
      <c r="P219" s="163"/>
      <c r="Q219" s="127"/>
      <c r="R219" s="146"/>
      <c r="S219" s="236"/>
      <c r="T219" s="146"/>
      <c r="U219" s="163"/>
      <c r="V219" s="163"/>
      <c r="W219" s="50"/>
      <c r="X219" s="163"/>
    </row>
    <row r="220" spans="1:24">
      <c r="B220" s="34"/>
      <c r="C220" s="34"/>
      <c r="D220" s="70" t="s">
        <v>7</v>
      </c>
      <c r="E220" s="79" t="s">
        <v>8</v>
      </c>
      <c r="F220" s="96">
        <f t="shared" si="186"/>
        <v>36260</v>
      </c>
      <c r="G220" s="100">
        <f t="shared" si="187"/>
        <v>36740.620000000003</v>
      </c>
      <c r="H220" s="105">
        <f t="shared" si="167"/>
        <v>1.0132548262548264</v>
      </c>
      <c r="I220" s="109">
        <v>36260</v>
      </c>
      <c r="J220" s="148">
        <v>36740.620000000003</v>
      </c>
      <c r="K220" s="105">
        <f t="shared" si="168"/>
        <v>1.0132548262548264</v>
      </c>
      <c r="L220" s="146"/>
      <c r="M220" s="163"/>
      <c r="N220" s="163"/>
      <c r="O220" s="50"/>
      <c r="P220" s="163"/>
      <c r="Q220" s="127"/>
      <c r="R220" s="146"/>
      <c r="S220" s="236"/>
      <c r="T220" s="146"/>
      <c r="U220" s="163"/>
      <c r="V220" s="163"/>
      <c r="W220" s="50"/>
      <c r="X220" s="163"/>
    </row>
    <row r="221" spans="1:24">
      <c r="B221" s="34"/>
      <c r="C221" s="34"/>
      <c r="D221" s="70" t="s">
        <v>54</v>
      </c>
      <c r="E221" s="79" t="s">
        <v>146</v>
      </c>
      <c r="F221" s="96">
        <f t="shared" si="186"/>
        <v>1963939</v>
      </c>
      <c r="G221" s="100">
        <f t="shared" si="187"/>
        <v>1946345</v>
      </c>
      <c r="H221" s="105">
        <f t="shared" si="167"/>
        <v>0.99104147328404801</v>
      </c>
      <c r="I221" s="109">
        <v>1963939</v>
      </c>
      <c r="J221" s="148">
        <v>1946345</v>
      </c>
      <c r="K221" s="105">
        <f t="shared" si="168"/>
        <v>0.99104147328404801</v>
      </c>
      <c r="L221" s="146"/>
      <c r="M221" s="163"/>
      <c r="N221" s="163"/>
      <c r="O221" s="50"/>
      <c r="P221" s="163"/>
      <c r="Q221" s="127"/>
      <c r="R221" s="146"/>
      <c r="S221" s="236"/>
      <c r="T221" s="146"/>
      <c r="U221" s="163"/>
      <c r="V221" s="163"/>
      <c r="W221" s="50"/>
      <c r="X221" s="163"/>
    </row>
    <row r="222" spans="1:24" hidden="1">
      <c r="B222" s="34"/>
      <c r="C222" s="34"/>
      <c r="D222" s="70" t="s">
        <v>114</v>
      </c>
      <c r="E222" s="82" t="s">
        <v>135</v>
      </c>
      <c r="F222" s="96">
        <f t="shared" si="186"/>
        <v>0</v>
      </c>
      <c r="G222" s="100">
        <f t="shared" si="187"/>
        <v>0</v>
      </c>
      <c r="H222" s="105" t="e">
        <f t="shared" si="167"/>
        <v>#DIV/0!</v>
      </c>
      <c r="I222" s="109"/>
      <c r="J222" s="148"/>
      <c r="K222" s="105"/>
      <c r="L222" s="146"/>
      <c r="M222" s="163"/>
      <c r="N222" s="163"/>
      <c r="O222" s="50"/>
      <c r="P222" s="163"/>
      <c r="Q222" s="127"/>
      <c r="R222" s="146">
        <v>0</v>
      </c>
      <c r="S222" s="236" t="e">
        <f>SUM(R222/Q222)</f>
        <v>#DIV/0!</v>
      </c>
      <c r="T222" s="146"/>
      <c r="U222" s="163"/>
      <c r="V222" s="163"/>
      <c r="W222" s="50"/>
      <c r="X222" s="163"/>
    </row>
    <row r="223" spans="1:24" s="6" customFormat="1">
      <c r="A223" s="227"/>
      <c r="B223" s="33"/>
      <c r="C223" s="33">
        <v>85203</v>
      </c>
      <c r="D223" s="67"/>
      <c r="E223" s="85" t="s">
        <v>69</v>
      </c>
      <c r="F223" s="95">
        <f t="shared" si="186"/>
        <v>2033819</v>
      </c>
      <c r="G223" s="99">
        <f>SUM(J223+R223)</f>
        <v>2034577.25</v>
      </c>
      <c r="H223" s="104">
        <f t="shared" si="167"/>
        <v>1.0003728207869038</v>
      </c>
      <c r="I223" s="108">
        <f>SUM(I224:I239)</f>
        <v>1908819</v>
      </c>
      <c r="J223" s="142">
        <f>SUM(J224:J230)</f>
        <v>1909577.25</v>
      </c>
      <c r="K223" s="104">
        <f t="shared" si="168"/>
        <v>1.0003972351490633</v>
      </c>
      <c r="L223" s="142">
        <f t="shared" ref="L223:O223" si="189">SUM(L224:L227)</f>
        <v>0</v>
      </c>
      <c r="M223" s="162">
        <f t="shared" si="189"/>
        <v>0</v>
      </c>
      <c r="N223" s="162">
        <f t="shared" si="189"/>
        <v>1907659.91</v>
      </c>
      <c r="O223" s="49">
        <f t="shared" si="189"/>
        <v>0</v>
      </c>
      <c r="P223" s="162">
        <f>SUM(P224:P230)</f>
        <v>0</v>
      </c>
      <c r="Q223" s="162">
        <f>SUM(Q224:Q230)</f>
        <v>125000</v>
      </c>
      <c r="R223" s="162">
        <f>SUM(R224:R230)</f>
        <v>125000</v>
      </c>
      <c r="S223" s="235">
        <f t="shared" ref="S223" si="190">SUM(R223/Q223)</f>
        <v>1</v>
      </c>
      <c r="T223" s="142">
        <f>SUM(T224:T227)</f>
        <v>0</v>
      </c>
      <c r="U223" s="162">
        <f>SUM(U224:U227)</f>
        <v>0</v>
      </c>
      <c r="V223" s="162">
        <f>SUM(V224:V230)</f>
        <v>45000</v>
      </c>
      <c r="W223" s="49">
        <f>SUM(W224:W227)</f>
        <v>0</v>
      </c>
      <c r="X223" s="162">
        <f>SUM(X224:X227)</f>
        <v>0</v>
      </c>
    </row>
    <row r="224" spans="1:24">
      <c r="B224" s="34"/>
      <c r="C224" s="34"/>
      <c r="D224" s="70" t="s">
        <v>29</v>
      </c>
      <c r="E224" s="82" t="s">
        <v>163</v>
      </c>
      <c r="F224" s="96">
        <f t="shared" si="186"/>
        <v>0</v>
      </c>
      <c r="G224" s="100">
        <f t="shared" si="187"/>
        <v>637.32000000000005</v>
      </c>
      <c r="H224" s="105"/>
      <c r="I224" s="109">
        <v>0</v>
      </c>
      <c r="J224" s="148">
        <v>637.32000000000005</v>
      </c>
      <c r="K224" s="105"/>
      <c r="L224" s="146"/>
      <c r="M224" s="163"/>
      <c r="N224" s="163"/>
      <c r="O224" s="50"/>
      <c r="P224" s="163"/>
      <c r="Q224" s="127"/>
      <c r="R224" s="146"/>
      <c r="S224" s="236"/>
      <c r="T224" s="146"/>
      <c r="U224" s="163"/>
      <c r="V224" s="163"/>
      <c r="W224" s="50"/>
      <c r="X224" s="163"/>
    </row>
    <row r="225" spans="1:24" hidden="1">
      <c r="B225" s="34"/>
      <c r="C225" s="34"/>
      <c r="D225" s="70" t="s">
        <v>7</v>
      </c>
      <c r="E225" s="82" t="s">
        <v>8</v>
      </c>
      <c r="F225" s="96">
        <f t="shared" si="186"/>
        <v>0</v>
      </c>
      <c r="G225" s="100">
        <f t="shared" si="187"/>
        <v>0</v>
      </c>
      <c r="H225" s="105"/>
      <c r="I225" s="109"/>
      <c r="J225" s="148"/>
      <c r="K225" s="105"/>
      <c r="L225" s="146"/>
      <c r="M225" s="163"/>
      <c r="N225" s="163"/>
      <c r="O225" s="50"/>
      <c r="P225" s="163"/>
      <c r="Q225" s="127"/>
      <c r="R225" s="146"/>
      <c r="S225" s="236"/>
      <c r="T225" s="146"/>
      <c r="U225" s="163"/>
      <c r="V225" s="163"/>
      <c r="W225" s="50"/>
      <c r="X225" s="163"/>
    </row>
    <row r="226" spans="1:24">
      <c r="B226" s="34"/>
      <c r="C226" s="34"/>
      <c r="D226" s="70" t="s">
        <v>27</v>
      </c>
      <c r="E226" s="82" t="s">
        <v>146</v>
      </c>
      <c r="F226" s="96">
        <f t="shared" si="186"/>
        <v>1907806</v>
      </c>
      <c r="G226" s="100">
        <f t="shared" si="187"/>
        <v>1907659.91</v>
      </c>
      <c r="H226" s="105">
        <f t="shared" si="167"/>
        <v>0.99992342512813148</v>
      </c>
      <c r="I226" s="109">
        <v>1907806</v>
      </c>
      <c r="J226" s="150">
        <v>1907659.91</v>
      </c>
      <c r="K226" s="105">
        <f t="shared" si="168"/>
        <v>0.99992342512813148</v>
      </c>
      <c r="L226" s="146"/>
      <c r="M226" s="175"/>
      <c r="N226" s="199">
        <v>1907659.91</v>
      </c>
      <c r="O226" s="50"/>
      <c r="P226" s="163"/>
      <c r="Q226" s="127"/>
      <c r="R226" s="146"/>
      <c r="S226" s="236"/>
      <c r="T226" s="146"/>
      <c r="U226" s="163"/>
      <c r="V226" s="163"/>
      <c r="W226" s="50"/>
      <c r="X226" s="163"/>
    </row>
    <row r="227" spans="1:24">
      <c r="B227" s="34"/>
      <c r="C227" s="34"/>
      <c r="D227" s="70" t="s">
        <v>25</v>
      </c>
      <c r="E227" s="82" t="s">
        <v>133</v>
      </c>
      <c r="F227" s="96">
        <f t="shared" si="186"/>
        <v>1013</v>
      </c>
      <c r="G227" s="100">
        <f t="shared" si="187"/>
        <v>1280.02</v>
      </c>
      <c r="H227" s="105">
        <f t="shared" si="167"/>
        <v>1.2635932872655478</v>
      </c>
      <c r="I227" s="109">
        <v>1013</v>
      </c>
      <c r="J227" s="148">
        <v>1280.02</v>
      </c>
      <c r="K227" s="105">
        <f t="shared" si="168"/>
        <v>1.2635932872655478</v>
      </c>
      <c r="L227" s="146"/>
      <c r="M227" s="163"/>
      <c r="N227" s="163"/>
      <c r="O227" s="50"/>
      <c r="P227" s="163"/>
      <c r="Q227" s="127"/>
      <c r="R227" s="146"/>
      <c r="S227" s="236"/>
      <c r="T227" s="146"/>
      <c r="U227" s="163"/>
      <c r="V227" s="163"/>
      <c r="W227" s="50"/>
      <c r="X227" s="163"/>
    </row>
    <row r="228" spans="1:24" hidden="1">
      <c r="B228" s="34"/>
      <c r="C228" s="34"/>
      <c r="D228" s="70" t="s">
        <v>182</v>
      </c>
      <c r="E228" s="82" t="s">
        <v>183</v>
      </c>
      <c r="F228" s="96">
        <f t="shared" si="186"/>
        <v>0</v>
      </c>
      <c r="G228" s="100">
        <f t="shared" si="187"/>
        <v>0</v>
      </c>
      <c r="H228" s="105" t="e">
        <f t="shared" si="167"/>
        <v>#DIV/0!</v>
      </c>
      <c r="I228" s="109"/>
      <c r="J228" s="148"/>
      <c r="K228" s="105"/>
      <c r="L228" s="146"/>
      <c r="M228" s="163"/>
      <c r="N228" s="163"/>
      <c r="O228" s="50"/>
      <c r="P228" s="163"/>
      <c r="Q228" s="127"/>
      <c r="R228" s="146"/>
      <c r="S228" s="236"/>
      <c r="T228" s="146"/>
      <c r="U228" s="163"/>
      <c r="V228" s="163"/>
      <c r="W228" s="50"/>
      <c r="X228" s="163"/>
    </row>
    <row r="229" spans="1:24">
      <c r="B229" s="34"/>
      <c r="C229" s="34"/>
      <c r="D229" s="70" t="s">
        <v>102</v>
      </c>
      <c r="E229" s="79" t="s">
        <v>140</v>
      </c>
      <c r="F229" s="96">
        <f t="shared" ref="F229:F230" si="191">SUM(I229+Q229)</f>
        <v>80000</v>
      </c>
      <c r="G229" s="100">
        <f t="shared" ref="G229:G230" si="192">SUM(J229+R229)</f>
        <v>80000</v>
      </c>
      <c r="H229" s="105">
        <f t="shared" ref="H229:H230" si="193">SUM(G229/F229)</f>
        <v>1</v>
      </c>
      <c r="I229" s="109"/>
      <c r="J229" s="148"/>
      <c r="K229" s="105"/>
      <c r="L229" s="146"/>
      <c r="M229" s="163"/>
      <c r="N229" s="163"/>
      <c r="O229" s="50"/>
      <c r="P229" s="163"/>
      <c r="Q229" s="127">
        <v>80000</v>
      </c>
      <c r="R229" s="146">
        <v>80000</v>
      </c>
      <c r="S229" s="236">
        <f t="shared" ref="S229:S230" si="194">SUM(R229/Q229)</f>
        <v>1</v>
      </c>
      <c r="T229" s="146"/>
      <c r="U229" s="163"/>
      <c r="V229" s="163"/>
      <c r="W229" s="50"/>
      <c r="X229" s="163"/>
    </row>
    <row r="230" spans="1:24">
      <c r="B230" s="34"/>
      <c r="C230" s="34"/>
      <c r="D230" s="70" t="s">
        <v>37</v>
      </c>
      <c r="E230" s="82" t="s">
        <v>135</v>
      </c>
      <c r="F230" s="96">
        <f t="shared" si="191"/>
        <v>45000</v>
      </c>
      <c r="G230" s="100">
        <f t="shared" si="192"/>
        <v>45000</v>
      </c>
      <c r="H230" s="105">
        <f t="shared" si="193"/>
        <v>1</v>
      </c>
      <c r="I230" s="109"/>
      <c r="J230" s="148"/>
      <c r="K230" s="105"/>
      <c r="L230" s="146"/>
      <c r="M230" s="163"/>
      <c r="N230" s="163"/>
      <c r="O230" s="50"/>
      <c r="P230" s="163"/>
      <c r="Q230" s="127">
        <v>45000</v>
      </c>
      <c r="R230" s="146">
        <v>45000</v>
      </c>
      <c r="S230" s="236">
        <f t="shared" si="194"/>
        <v>1</v>
      </c>
      <c r="T230" s="146"/>
      <c r="U230" s="163"/>
      <c r="V230" s="163">
        <v>45000</v>
      </c>
      <c r="W230" s="50"/>
      <c r="X230" s="163"/>
    </row>
    <row r="231" spans="1:24" s="6" customFormat="1" hidden="1">
      <c r="A231" s="227"/>
      <c r="B231" s="33"/>
      <c r="C231" s="33">
        <v>85204</v>
      </c>
      <c r="D231" s="67"/>
      <c r="E231" s="78" t="s">
        <v>70</v>
      </c>
      <c r="F231" s="95">
        <f t="shared" si="186"/>
        <v>0</v>
      </c>
      <c r="G231" s="99">
        <f t="shared" si="187"/>
        <v>0</v>
      </c>
      <c r="H231" s="104" t="e">
        <f t="shared" si="167"/>
        <v>#DIV/0!</v>
      </c>
      <c r="I231" s="121">
        <f>SUM(I232:I239)</f>
        <v>0</v>
      </c>
      <c r="J231" s="155">
        <f>SUM(J232:J239)</f>
        <v>0</v>
      </c>
      <c r="K231" s="104" t="e">
        <f t="shared" si="168"/>
        <v>#DIV/0!</v>
      </c>
      <c r="L231" s="155">
        <f t="shared" ref="L231:R231" si="195">SUM(L232:L239)</f>
        <v>0</v>
      </c>
      <c r="M231" s="176">
        <f t="shared" si="195"/>
        <v>0</v>
      </c>
      <c r="N231" s="176">
        <f t="shared" si="195"/>
        <v>0</v>
      </c>
      <c r="O231" s="60">
        <f t="shared" si="195"/>
        <v>0</v>
      </c>
      <c r="P231" s="176">
        <f t="shared" si="195"/>
        <v>0</v>
      </c>
      <c r="Q231" s="139">
        <f t="shared" si="195"/>
        <v>0</v>
      </c>
      <c r="R231" s="155">
        <f t="shared" si="195"/>
        <v>0</v>
      </c>
      <c r="S231" s="235"/>
      <c r="T231" s="155">
        <f>SUM(T232:T239)</f>
        <v>0</v>
      </c>
      <c r="U231" s="176">
        <f>SUM(U232:U239)</f>
        <v>0</v>
      </c>
      <c r="V231" s="176">
        <f>SUM(V232:V239)</f>
        <v>0</v>
      </c>
      <c r="W231" s="60">
        <f>SUM(W232:W239)</f>
        <v>0</v>
      </c>
      <c r="X231" s="176">
        <f>SUM(X232:X239)</f>
        <v>0</v>
      </c>
    </row>
    <row r="232" spans="1:24" s="2" customFormat="1" hidden="1">
      <c r="A232" s="228"/>
      <c r="B232" s="34"/>
      <c r="C232" s="34"/>
      <c r="D232" s="70" t="s">
        <v>103</v>
      </c>
      <c r="E232" s="79" t="s">
        <v>152</v>
      </c>
      <c r="F232" s="96">
        <f t="shared" si="186"/>
        <v>0</v>
      </c>
      <c r="G232" s="100">
        <f t="shared" si="187"/>
        <v>0</v>
      </c>
      <c r="H232" s="105" t="e">
        <f t="shared" si="167"/>
        <v>#DIV/0!</v>
      </c>
      <c r="I232" s="122"/>
      <c r="J232" s="156"/>
      <c r="K232" s="105" t="e">
        <f t="shared" si="168"/>
        <v>#DIV/0!</v>
      </c>
      <c r="L232" s="146"/>
      <c r="M232" s="163"/>
      <c r="N232" s="163"/>
      <c r="O232" s="50"/>
      <c r="P232" s="163"/>
      <c r="Q232" s="127"/>
      <c r="R232" s="146"/>
      <c r="S232" s="236"/>
      <c r="T232" s="146"/>
      <c r="U232" s="163"/>
      <c r="V232" s="163"/>
      <c r="W232" s="50"/>
      <c r="X232" s="163"/>
    </row>
    <row r="233" spans="1:24" s="2" customFormat="1" hidden="1">
      <c r="A233" s="228"/>
      <c r="B233" s="34"/>
      <c r="C233" s="34"/>
      <c r="D233" s="70" t="s">
        <v>12</v>
      </c>
      <c r="E233" s="79" t="s">
        <v>13</v>
      </c>
      <c r="F233" s="96">
        <f t="shared" si="186"/>
        <v>0</v>
      </c>
      <c r="G233" s="100">
        <f t="shared" si="187"/>
        <v>0</v>
      </c>
      <c r="H233" s="105" t="e">
        <f t="shared" si="167"/>
        <v>#DIV/0!</v>
      </c>
      <c r="I233" s="122"/>
      <c r="J233" s="156"/>
      <c r="K233" s="105" t="e">
        <f t="shared" si="168"/>
        <v>#DIV/0!</v>
      </c>
      <c r="L233" s="146"/>
      <c r="M233" s="177"/>
      <c r="N233" s="163"/>
      <c r="O233" s="50"/>
      <c r="P233" s="163"/>
      <c r="Q233" s="127"/>
      <c r="R233" s="146"/>
      <c r="S233" s="236"/>
      <c r="T233" s="146"/>
      <c r="U233" s="163"/>
      <c r="V233" s="163"/>
      <c r="W233" s="50"/>
      <c r="X233" s="163"/>
    </row>
    <row r="234" spans="1:24" s="2" customFormat="1" ht="12" hidden="1" customHeight="1">
      <c r="A234" s="228"/>
      <c r="B234" s="34"/>
      <c r="C234" s="34"/>
      <c r="D234" s="72" t="s">
        <v>52</v>
      </c>
      <c r="E234" s="79" t="s">
        <v>53</v>
      </c>
      <c r="F234" s="96">
        <f t="shared" si="186"/>
        <v>0</v>
      </c>
      <c r="G234" s="100">
        <f t="shared" si="187"/>
        <v>0</v>
      </c>
      <c r="H234" s="105" t="e">
        <f t="shared" si="167"/>
        <v>#DIV/0!</v>
      </c>
      <c r="I234" s="122"/>
      <c r="J234" s="156"/>
      <c r="K234" s="105" t="e">
        <f t="shared" si="168"/>
        <v>#DIV/0!</v>
      </c>
      <c r="L234" s="146"/>
      <c r="M234" s="163"/>
      <c r="N234" s="163"/>
      <c r="O234" s="50"/>
      <c r="P234" s="163"/>
      <c r="Q234" s="127"/>
      <c r="R234" s="146"/>
      <c r="S234" s="236"/>
      <c r="T234" s="146"/>
      <c r="U234" s="163"/>
      <c r="V234" s="163"/>
      <c r="W234" s="50"/>
      <c r="X234" s="163"/>
    </row>
    <row r="235" spans="1:24" s="2" customFormat="1" ht="12" hidden="1" customHeight="1">
      <c r="A235" s="228"/>
      <c r="B235" s="34"/>
      <c r="C235" s="34"/>
      <c r="D235" s="72" t="s">
        <v>105</v>
      </c>
      <c r="E235" s="79" t="s">
        <v>171</v>
      </c>
      <c r="F235" s="96">
        <f t="shared" si="186"/>
        <v>0</v>
      </c>
      <c r="G235" s="100">
        <f t="shared" si="187"/>
        <v>0</v>
      </c>
      <c r="H235" s="105" t="e">
        <f t="shared" si="167"/>
        <v>#DIV/0!</v>
      </c>
      <c r="I235" s="122"/>
      <c r="J235" s="156"/>
      <c r="K235" s="105" t="e">
        <f t="shared" si="168"/>
        <v>#DIV/0!</v>
      </c>
      <c r="L235" s="146"/>
      <c r="M235" s="163"/>
      <c r="N235" s="163"/>
      <c r="O235" s="50"/>
      <c r="P235" s="163"/>
      <c r="Q235" s="127"/>
      <c r="R235" s="146"/>
      <c r="S235" s="236"/>
      <c r="T235" s="146"/>
      <c r="U235" s="163"/>
      <c r="V235" s="163"/>
      <c r="W235" s="50"/>
      <c r="X235" s="163"/>
    </row>
    <row r="236" spans="1:24" s="2" customFormat="1" ht="12" hidden="1" customHeight="1">
      <c r="A236" s="228"/>
      <c r="B236" s="34"/>
      <c r="C236" s="34"/>
      <c r="D236" s="72" t="s">
        <v>16</v>
      </c>
      <c r="E236" s="79" t="s">
        <v>168</v>
      </c>
      <c r="F236" s="96">
        <f t="shared" si="186"/>
        <v>0</v>
      </c>
      <c r="G236" s="100">
        <f t="shared" si="187"/>
        <v>0</v>
      </c>
      <c r="H236" s="105" t="e">
        <f t="shared" si="167"/>
        <v>#DIV/0!</v>
      </c>
      <c r="I236" s="122"/>
      <c r="J236" s="156"/>
      <c r="K236" s="105" t="e">
        <f t="shared" si="168"/>
        <v>#DIV/0!</v>
      </c>
      <c r="L236" s="146"/>
      <c r="M236" s="163"/>
      <c r="N236" s="163"/>
      <c r="O236" s="50"/>
      <c r="P236" s="163"/>
      <c r="Q236" s="127"/>
      <c r="R236" s="146"/>
      <c r="S236" s="236"/>
      <c r="T236" s="146"/>
      <c r="U236" s="163"/>
      <c r="V236" s="163"/>
      <c r="W236" s="50"/>
      <c r="X236" s="163"/>
    </row>
    <row r="237" spans="1:24" s="2" customFormat="1" ht="12" hidden="1" customHeight="1">
      <c r="A237" s="228"/>
      <c r="B237" s="34"/>
      <c r="C237" s="34"/>
      <c r="D237" s="72" t="s">
        <v>156</v>
      </c>
      <c r="E237" s="79" t="s">
        <v>106</v>
      </c>
      <c r="F237" s="96">
        <f t="shared" si="186"/>
        <v>0</v>
      </c>
      <c r="G237" s="100">
        <f t="shared" si="187"/>
        <v>0</v>
      </c>
      <c r="H237" s="105" t="e">
        <f t="shared" si="167"/>
        <v>#DIV/0!</v>
      </c>
      <c r="I237" s="122"/>
      <c r="J237" s="156"/>
      <c r="K237" s="105" t="e">
        <f t="shared" si="168"/>
        <v>#DIV/0!</v>
      </c>
      <c r="L237" s="146"/>
      <c r="M237" s="163"/>
      <c r="N237" s="163"/>
      <c r="O237" s="50"/>
      <c r="P237" s="163"/>
      <c r="Q237" s="127"/>
      <c r="R237" s="146"/>
      <c r="S237" s="236"/>
      <c r="T237" s="146"/>
      <c r="U237" s="163"/>
      <c r="V237" s="163"/>
      <c r="W237" s="50"/>
      <c r="X237" s="163"/>
    </row>
    <row r="238" spans="1:24" hidden="1">
      <c r="B238" s="34"/>
      <c r="C238" s="34"/>
      <c r="D238" s="70" t="s">
        <v>54</v>
      </c>
      <c r="E238" s="79" t="s">
        <v>135</v>
      </c>
      <c r="F238" s="96">
        <f t="shared" si="186"/>
        <v>0</v>
      </c>
      <c r="G238" s="100">
        <f t="shared" si="187"/>
        <v>0</v>
      </c>
      <c r="H238" s="105" t="e">
        <f t="shared" si="167"/>
        <v>#DIV/0!</v>
      </c>
      <c r="I238" s="122"/>
      <c r="J238" s="157"/>
      <c r="K238" s="105" t="e">
        <f t="shared" si="168"/>
        <v>#DIV/0!</v>
      </c>
      <c r="L238" s="146"/>
      <c r="M238" s="163"/>
      <c r="N238" s="163"/>
      <c r="O238" s="50"/>
      <c r="P238" s="163"/>
      <c r="Q238" s="127"/>
      <c r="R238" s="146"/>
      <c r="S238" s="236"/>
      <c r="T238" s="146"/>
      <c r="U238" s="163"/>
      <c r="V238" s="163"/>
      <c r="W238" s="50"/>
      <c r="X238" s="163"/>
    </row>
    <row r="239" spans="1:24" hidden="1">
      <c r="B239" s="34"/>
      <c r="C239" s="34"/>
      <c r="D239" s="70" t="s">
        <v>162</v>
      </c>
      <c r="E239" s="79" t="s">
        <v>146</v>
      </c>
      <c r="F239" s="96">
        <f t="shared" si="186"/>
        <v>0</v>
      </c>
      <c r="G239" s="100">
        <f t="shared" si="187"/>
        <v>0</v>
      </c>
      <c r="H239" s="105" t="e">
        <f t="shared" si="167"/>
        <v>#DIV/0!</v>
      </c>
      <c r="I239" s="122"/>
      <c r="J239" s="157"/>
      <c r="K239" s="105" t="e">
        <f t="shared" si="168"/>
        <v>#DIV/0!</v>
      </c>
      <c r="L239" s="146"/>
      <c r="M239" s="163"/>
      <c r="N239" s="163"/>
      <c r="O239" s="50"/>
      <c r="P239" s="201"/>
      <c r="Q239" s="127"/>
      <c r="R239" s="146"/>
      <c r="S239" s="236"/>
      <c r="T239" s="146"/>
      <c r="U239" s="163"/>
      <c r="V239" s="163"/>
      <c r="W239" s="50"/>
      <c r="X239" s="163"/>
    </row>
    <row r="240" spans="1:24" hidden="1">
      <c r="B240" s="45"/>
      <c r="C240" s="45">
        <v>85205</v>
      </c>
      <c r="D240" s="73"/>
      <c r="E240" s="91" t="s">
        <v>155</v>
      </c>
      <c r="F240" s="95">
        <f>SUM(I240+Q240)</f>
        <v>0</v>
      </c>
      <c r="G240" s="99">
        <f>SUM(J240+R240)</f>
        <v>0</v>
      </c>
      <c r="H240" s="104" t="e">
        <f t="shared" si="167"/>
        <v>#DIV/0!</v>
      </c>
      <c r="I240" s="116">
        <f>SUM(I241)</f>
        <v>0</v>
      </c>
      <c r="J240" s="149">
        <f>SUM(J241)</f>
        <v>0</v>
      </c>
      <c r="K240" s="104" t="e">
        <f>SUM(J240/I240)</f>
        <v>#DIV/0!</v>
      </c>
      <c r="L240" s="160">
        <f>SUM(L241)</f>
        <v>0</v>
      </c>
      <c r="M240" s="160">
        <f t="shared" ref="M240:P240" si="196">SUM(M241)</f>
        <v>0</v>
      </c>
      <c r="N240" s="178">
        <f t="shared" si="196"/>
        <v>0</v>
      </c>
      <c r="O240" s="160">
        <f t="shared" si="196"/>
        <v>0</v>
      </c>
      <c r="P240" s="178">
        <f t="shared" si="196"/>
        <v>0</v>
      </c>
      <c r="Q240" s="140">
        <f>SUM(Q241)</f>
        <v>0</v>
      </c>
      <c r="R240" s="160">
        <f>SUM(R241)</f>
        <v>0</v>
      </c>
      <c r="S240" s="235"/>
      <c r="T240" s="160"/>
      <c r="U240" s="178"/>
      <c r="V240" s="178"/>
      <c r="W240" s="61"/>
      <c r="X240" s="178"/>
    </row>
    <row r="241" spans="1:24" hidden="1">
      <c r="B241" s="34"/>
      <c r="C241" s="34"/>
      <c r="D241" s="70" t="s">
        <v>27</v>
      </c>
      <c r="E241" s="82" t="s">
        <v>146</v>
      </c>
      <c r="F241" s="96">
        <f>SUM(I241+Q241)</f>
        <v>0</v>
      </c>
      <c r="G241" s="100">
        <f>SUM(J241+R241)</f>
        <v>0</v>
      </c>
      <c r="H241" s="105" t="e">
        <f t="shared" si="167"/>
        <v>#DIV/0!</v>
      </c>
      <c r="I241" s="109"/>
      <c r="J241" s="150"/>
      <c r="K241" s="105" t="e">
        <f>SUM(J241/I241)</f>
        <v>#DIV/0!</v>
      </c>
      <c r="L241" s="146"/>
      <c r="M241" s="163"/>
      <c r="N241" s="163"/>
      <c r="O241" s="50"/>
      <c r="P241" s="199"/>
      <c r="Q241" s="127"/>
      <c r="R241" s="146"/>
      <c r="S241" s="236"/>
      <c r="T241" s="146"/>
      <c r="U241" s="163"/>
      <c r="V241" s="163"/>
      <c r="W241" s="50"/>
      <c r="X241" s="163"/>
    </row>
    <row r="242" spans="1:24" s="6" customFormat="1">
      <c r="A242" s="227"/>
      <c r="B242" s="33"/>
      <c r="C242" s="33">
        <v>85218</v>
      </c>
      <c r="D242" s="67"/>
      <c r="E242" s="85" t="s">
        <v>71</v>
      </c>
      <c r="F242" s="95">
        <f t="shared" si="186"/>
        <v>260923</v>
      </c>
      <c r="G242" s="99">
        <f t="shared" si="187"/>
        <v>248480.87000000002</v>
      </c>
      <c r="H242" s="104">
        <f t="shared" si="167"/>
        <v>0.95231493582397886</v>
      </c>
      <c r="I242" s="108">
        <f>SUM(I243:I248)</f>
        <v>260923</v>
      </c>
      <c r="J242" s="142">
        <f>SUM(J243:J248)</f>
        <v>248480.87000000002</v>
      </c>
      <c r="K242" s="104">
        <f t="shared" si="168"/>
        <v>0.95231493582397886</v>
      </c>
      <c r="L242" s="142">
        <f t="shared" ref="L242:R242" si="197">SUM(L243:L248)</f>
        <v>13657.56</v>
      </c>
      <c r="M242" s="162">
        <f t="shared" si="197"/>
        <v>0</v>
      </c>
      <c r="N242" s="162">
        <f t="shared" si="197"/>
        <v>0</v>
      </c>
      <c r="O242" s="49">
        <f t="shared" si="197"/>
        <v>0</v>
      </c>
      <c r="P242" s="162">
        <f t="shared" si="197"/>
        <v>0</v>
      </c>
      <c r="Q242" s="126">
        <f t="shared" si="197"/>
        <v>0</v>
      </c>
      <c r="R242" s="142">
        <f t="shared" si="197"/>
        <v>0</v>
      </c>
      <c r="S242" s="235"/>
      <c r="T242" s="142">
        <f>SUM(T243:T248)</f>
        <v>0</v>
      </c>
      <c r="U242" s="162">
        <f>SUM(U243:U248)</f>
        <v>0</v>
      </c>
      <c r="V242" s="162">
        <f>SUM(V243:V248)</f>
        <v>0</v>
      </c>
      <c r="W242" s="49">
        <f>SUM(W243:W248)</f>
        <v>0</v>
      </c>
      <c r="X242" s="162">
        <f>SUM(X243:X248)</f>
        <v>0</v>
      </c>
    </row>
    <row r="243" spans="1:24">
      <c r="B243" s="34"/>
      <c r="C243" s="34"/>
      <c r="D243" s="70" t="s">
        <v>52</v>
      </c>
      <c r="E243" s="82" t="s">
        <v>53</v>
      </c>
      <c r="F243" s="96">
        <f t="shared" si="186"/>
        <v>190200</v>
      </c>
      <c r="G243" s="100">
        <f t="shared" si="187"/>
        <v>190200</v>
      </c>
      <c r="H243" s="105">
        <f t="shared" si="167"/>
        <v>1</v>
      </c>
      <c r="I243" s="115">
        <v>190200</v>
      </c>
      <c r="J243" s="150">
        <v>190200</v>
      </c>
      <c r="K243" s="105">
        <f t="shared" si="168"/>
        <v>1</v>
      </c>
      <c r="L243" s="146"/>
      <c r="M243" s="163"/>
      <c r="N243" s="163"/>
      <c r="O243" s="50"/>
      <c r="P243" s="163"/>
      <c r="Q243" s="127"/>
      <c r="R243" s="146"/>
      <c r="S243" s="236"/>
      <c r="T243" s="146"/>
      <c r="U243" s="163"/>
      <c r="V243" s="163"/>
      <c r="W243" s="50"/>
      <c r="X243" s="163"/>
    </row>
    <row r="244" spans="1:24">
      <c r="B244" s="34"/>
      <c r="C244" s="34"/>
      <c r="D244" s="70" t="s">
        <v>29</v>
      </c>
      <c r="E244" s="82" t="s">
        <v>163</v>
      </c>
      <c r="F244" s="96">
        <f t="shared" si="186"/>
        <v>360</v>
      </c>
      <c r="G244" s="100">
        <f t="shared" si="187"/>
        <v>512.14</v>
      </c>
      <c r="H244" s="105">
        <f t="shared" si="167"/>
        <v>1.422611111111111</v>
      </c>
      <c r="I244" s="115">
        <v>360</v>
      </c>
      <c r="J244" s="150">
        <v>512.14</v>
      </c>
      <c r="K244" s="105">
        <f t="shared" si="168"/>
        <v>1.422611111111111</v>
      </c>
      <c r="L244" s="146"/>
      <c r="M244" s="163"/>
      <c r="N244" s="163"/>
      <c r="O244" s="50"/>
      <c r="P244" s="163"/>
      <c r="Q244" s="127"/>
      <c r="R244" s="146"/>
      <c r="S244" s="236"/>
      <c r="T244" s="146"/>
      <c r="U244" s="163"/>
      <c r="V244" s="163"/>
      <c r="W244" s="50"/>
      <c r="X244" s="163"/>
    </row>
    <row r="245" spans="1:24">
      <c r="B245" s="34"/>
      <c r="C245" s="34"/>
      <c r="D245" s="70" t="s">
        <v>207</v>
      </c>
      <c r="E245" s="82" t="s">
        <v>214</v>
      </c>
      <c r="F245" s="96">
        <f t="shared" ref="F245" si="198">SUM(I245+Q245)</f>
        <v>0</v>
      </c>
      <c r="G245" s="100">
        <f t="shared" ref="G245" si="199">SUM(J245+R245)</f>
        <v>274.69</v>
      </c>
      <c r="H245" s="105"/>
      <c r="I245" s="115">
        <v>0</v>
      </c>
      <c r="J245" s="150">
        <v>274.69</v>
      </c>
      <c r="K245" s="105"/>
      <c r="L245" s="146"/>
      <c r="M245" s="163"/>
      <c r="N245" s="163"/>
      <c r="O245" s="50"/>
      <c r="P245" s="163"/>
      <c r="Q245" s="127"/>
      <c r="R245" s="146"/>
      <c r="S245" s="236"/>
      <c r="T245" s="146"/>
      <c r="U245" s="163"/>
      <c r="V245" s="163"/>
      <c r="W245" s="50"/>
      <c r="X245" s="163"/>
    </row>
    <row r="246" spans="1:24">
      <c r="B246" s="34"/>
      <c r="C246" s="34"/>
      <c r="D246" s="70" t="s">
        <v>16</v>
      </c>
      <c r="E246" s="82" t="s">
        <v>168</v>
      </c>
      <c r="F246" s="96">
        <f t="shared" ref="F246" si="200">SUM(I246+Q246)</f>
        <v>500</v>
      </c>
      <c r="G246" s="100">
        <f t="shared" ref="G246" si="201">SUM(J246+R246)</f>
        <v>500</v>
      </c>
      <c r="H246" s="105">
        <f t="shared" ref="H246" si="202">SUM(G246/F246)</f>
        <v>1</v>
      </c>
      <c r="I246" s="115">
        <v>500</v>
      </c>
      <c r="J246" s="150">
        <v>500</v>
      </c>
      <c r="K246" s="105">
        <f t="shared" ref="K246" si="203">SUM(J246/I246)</f>
        <v>1</v>
      </c>
      <c r="L246" s="146"/>
      <c r="M246" s="163"/>
      <c r="N246" s="163"/>
      <c r="O246" s="50"/>
      <c r="P246" s="163"/>
      <c r="Q246" s="127"/>
      <c r="R246" s="146"/>
      <c r="S246" s="236"/>
      <c r="T246" s="146"/>
      <c r="U246" s="163"/>
      <c r="V246" s="163"/>
      <c r="W246" s="50"/>
      <c r="X246" s="163"/>
    </row>
    <row r="247" spans="1:24">
      <c r="B247" s="34"/>
      <c r="C247" s="34"/>
      <c r="D247" s="70" t="s">
        <v>7</v>
      </c>
      <c r="E247" s="82" t="s">
        <v>8</v>
      </c>
      <c r="F247" s="96">
        <f t="shared" si="186"/>
        <v>41499</v>
      </c>
      <c r="G247" s="100">
        <f t="shared" si="187"/>
        <v>43336.480000000003</v>
      </c>
      <c r="H247" s="105">
        <f t="shared" si="167"/>
        <v>1.0442776934383962</v>
      </c>
      <c r="I247" s="115">
        <v>41499</v>
      </c>
      <c r="J247" s="150">
        <v>43336.480000000003</v>
      </c>
      <c r="K247" s="105">
        <f t="shared" si="168"/>
        <v>1.0442776934383962</v>
      </c>
      <c r="L247" s="146"/>
      <c r="M247" s="163"/>
      <c r="N247" s="163"/>
      <c r="O247" s="50"/>
      <c r="P247" s="163"/>
      <c r="Q247" s="127"/>
      <c r="R247" s="146"/>
      <c r="S247" s="236"/>
      <c r="T247" s="146"/>
      <c r="U247" s="163"/>
      <c r="V247" s="163"/>
      <c r="W247" s="50"/>
      <c r="X247" s="163"/>
    </row>
    <row r="248" spans="1:24">
      <c r="B248" s="34"/>
      <c r="C248" s="34"/>
      <c r="D248" s="70" t="s">
        <v>156</v>
      </c>
      <c r="E248" s="79" t="s">
        <v>106</v>
      </c>
      <c r="F248" s="96">
        <f t="shared" si="186"/>
        <v>28364</v>
      </c>
      <c r="G248" s="100">
        <f t="shared" si="187"/>
        <v>13657.56</v>
      </c>
      <c r="H248" s="105">
        <f t="shared" si="167"/>
        <v>0.48151036525172752</v>
      </c>
      <c r="I248" s="115">
        <v>28364</v>
      </c>
      <c r="J248" s="150">
        <v>13657.56</v>
      </c>
      <c r="K248" s="105">
        <f t="shared" si="168"/>
        <v>0.48151036525172752</v>
      </c>
      <c r="L248" s="150">
        <v>13657.56</v>
      </c>
      <c r="M248" s="163"/>
      <c r="N248" s="163"/>
      <c r="O248" s="50"/>
      <c r="P248" s="163"/>
      <c r="Q248" s="127"/>
      <c r="R248" s="146"/>
      <c r="S248" s="236"/>
      <c r="T248" s="146"/>
      <c r="U248" s="163"/>
      <c r="V248" s="163"/>
      <c r="W248" s="50"/>
      <c r="X248" s="163"/>
    </row>
    <row r="249" spans="1:24">
      <c r="B249" s="33"/>
      <c r="C249" s="33">
        <v>85295</v>
      </c>
      <c r="D249" s="67"/>
      <c r="E249" s="85" t="s">
        <v>64</v>
      </c>
      <c r="F249" s="95">
        <f t="shared" ref="F249:F251" si="204">SUM(I249+Q249)</f>
        <v>18492</v>
      </c>
      <c r="G249" s="99">
        <f t="shared" ref="G249:G251" si="205">SUM(J249+R249)</f>
        <v>18491.82</v>
      </c>
      <c r="H249" s="104">
        <f t="shared" ref="H249:H252" si="206">SUM(G249/F249)</f>
        <v>0.99999026606099939</v>
      </c>
      <c r="I249" s="108">
        <f>SUM(I251)</f>
        <v>18492</v>
      </c>
      <c r="J249" s="142">
        <f>SUM(J251)</f>
        <v>18491.82</v>
      </c>
      <c r="K249" s="104">
        <f t="shared" ref="K249:K251" si="207">SUM(J249/I249)</f>
        <v>0.99999026606099939</v>
      </c>
      <c r="L249" s="142">
        <f>SUM(L251)</f>
        <v>0</v>
      </c>
      <c r="M249" s="142">
        <f t="shared" ref="M249:R249" si="208">SUM(M251)</f>
        <v>0</v>
      </c>
      <c r="N249" s="142">
        <f t="shared" si="208"/>
        <v>0</v>
      </c>
      <c r="O249" s="142">
        <f t="shared" si="208"/>
        <v>0</v>
      </c>
      <c r="P249" s="142">
        <f t="shared" si="208"/>
        <v>0</v>
      </c>
      <c r="Q249" s="142">
        <f t="shared" si="208"/>
        <v>0</v>
      </c>
      <c r="R249" s="142">
        <f t="shared" si="208"/>
        <v>0</v>
      </c>
      <c r="S249" s="235"/>
      <c r="T249" s="142">
        <f>SUM(T251)</f>
        <v>0</v>
      </c>
      <c r="U249" s="162">
        <f>SUM(U251:U254)</f>
        <v>0</v>
      </c>
      <c r="V249" s="162">
        <f>SUM(V251:V254)</f>
        <v>0</v>
      </c>
      <c r="W249" s="49">
        <f>SUM(W251:W254)</f>
        <v>0</v>
      </c>
      <c r="X249" s="162">
        <f>SUM(X251:X254)</f>
        <v>0</v>
      </c>
    </row>
    <row r="250" spans="1:24" hidden="1">
      <c r="B250" s="34"/>
      <c r="C250" s="34"/>
      <c r="D250" s="70" t="s">
        <v>29</v>
      </c>
      <c r="E250" s="82" t="s">
        <v>163</v>
      </c>
      <c r="F250" s="96">
        <f t="shared" si="204"/>
        <v>0</v>
      </c>
      <c r="G250" s="100">
        <f t="shared" si="205"/>
        <v>0</v>
      </c>
      <c r="H250" s="105" t="e">
        <f t="shared" si="206"/>
        <v>#DIV/0!</v>
      </c>
      <c r="I250" s="115">
        <v>0</v>
      </c>
      <c r="J250" s="150">
        <v>0</v>
      </c>
      <c r="K250" s="105" t="e">
        <f t="shared" si="207"/>
        <v>#DIV/0!</v>
      </c>
      <c r="L250" s="146"/>
      <c r="M250" s="163"/>
      <c r="N250" s="163"/>
      <c r="O250" s="50"/>
      <c r="P250" s="163"/>
      <c r="Q250" s="127"/>
      <c r="R250" s="146"/>
      <c r="S250" s="236"/>
      <c r="T250" s="146"/>
      <c r="U250" s="163"/>
      <c r="V250" s="163"/>
      <c r="W250" s="50"/>
      <c r="X250" s="163"/>
    </row>
    <row r="251" spans="1:24">
      <c r="B251" s="34"/>
      <c r="C251" s="34"/>
      <c r="D251" s="72" t="s">
        <v>7</v>
      </c>
      <c r="E251" s="82" t="s">
        <v>8</v>
      </c>
      <c r="F251" s="96">
        <f t="shared" si="204"/>
        <v>18492</v>
      </c>
      <c r="G251" s="100">
        <f t="shared" si="205"/>
        <v>18491.82</v>
      </c>
      <c r="H251" s="105">
        <f t="shared" si="206"/>
        <v>0.99999026606099939</v>
      </c>
      <c r="I251" s="115">
        <v>18492</v>
      </c>
      <c r="J251" s="150">
        <v>18491.82</v>
      </c>
      <c r="K251" s="105">
        <f t="shared" si="207"/>
        <v>0.99999026606099939</v>
      </c>
      <c r="L251" s="146"/>
      <c r="M251" s="163"/>
      <c r="N251" s="163"/>
      <c r="O251" s="50"/>
      <c r="P251" s="163"/>
      <c r="Q251" s="127"/>
      <c r="R251" s="146"/>
      <c r="S251" s="236"/>
      <c r="T251" s="146"/>
      <c r="U251" s="163"/>
      <c r="V251" s="163"/>
      <c r="W251" s="50"/>
      <c r="X251" s="163"/>
    </row>
    <row r="252" spans="1:24" s="5" customFormat="1">
      <c r="A252" s="9"/>
      <c r="B252" s="36">
        <v>853</v>
      </c>
      <c r="C252" s="36"/>
      <c r="D252" s="71"/>
      <c r="E252" s="81" t="s">
        <v>151</v>
      </c>
      <c r="F252" s="97">
        <f t="shared" ref="F252:G252" si="209">SUM(I252+Q252)</f>
        <v>1406229</v>
      </c>
      <c r="G252" s="101">
        <f t="shared" si="209"/>
        <v>1465623.41</v>
      </c>
      <c r="H252" s="222">
        <f t="shared" si="206"/>
        <v>1.0422366556229461</v>
      </c>
      <c r="I252" s="97">
        <f>SUM(I253+I256+I258+I263+I268)</f>
        <v>1255210</v>
      </c>
      <c r="J252" s="101">
        <f>SUM(J253+J256+J258+J263+J268)</f>
        <v>1148245.19</v>
      </c>
      <c r="K252" s="106">
        <f t="shared" si="168"/>
        <v>0.91478333505947207</v>
      </c>
      <c r="L252" s="101">
        <f>SUM(L253+L256+L258+L263+L268)</f>
        <v>233084.24000000002</v>
      </c>
      <c r="M252" s="101">
        <f t="shared" ref="M252:R252" si="210">SUM(M253+M256+M258+M263+M268)</f>
        <v>0</v>
      </c>
      <c r="N252" s="101">
        <f t="shared" si="210"/>
        <v>269205.55</v>
      </c>
      <c r="O252" s="101">
        <f t="shared" si="210"/>
        <v>0</v>
      </c>
      <c r="P252" s="101">
        <f t="shared" si="210"/>
        <v>0</v>
      </c>
      <c r="Q252" s="101">
        <f t="shared" si="210"/>
        <v>151019</v>
      </c>
      <c r="R252" s="101">
        <f t="shared" si="210"/>
        <v>317378.21999999997</v>
      </c>
      <c r="S252" s="241">
        <f>SUM(R252/Q252)</f>
        <v>2.1015780795793906</v>
      </c>
      <c r="T252" s="101">
        <f>SUM(T253+T256+T258+T263+T268)</f>
        <v>317378.21999999997</v>
      </c>
      <c r="U252" s="164">
        <f>SUM(U253+U256+U258+U263+U268)</f>
        <v>0</v>
      </c>
      <c r="V252" s="101">
        <f>SUM(V253+V256+V258+V263+V268)</f>
        <v>0</v>
      </c>
      <c r="W252" s="101">
        <f>SUM(W253+W256+W258+W263+W268)</f>
        <v>0</v>
      </c>
      <c r="X252" s="164">
        <f>SUM(X253+X256+X258+X263+X268)</f>
        <v>0</v>
      </c>
    </row>
    <row r="253" spans="1:24" s="6" customFormat="1">
      <c r="A253" s="227"/>
      <c r="B253" s="33"/>
      <c r="C253" s="33">
        <v>85321</v>
      </c>
      <c r="D253" s="67"/>
      <c r="E253" s="78" t="s">
        <v>72</v>
      </c>
      <c r="F253" s="95">
        <f t="shared" si="186"/>
        <v>281779</v>
      </c>
      <c r="G253" s="99">
        <f t="shared" si="187"/>
        <v>269377.75</v>
      </c>
      <c r="H253" s="104">
        <f t="shared" si="167"/>
        <v>0.95598944562937627</v>
      </c>
      <c r="I253" s="108">
        <f>SUM(I254:I255)</f>
        <v>281779</v>
      </c>
      <c r="J253" s="142">
        <f t="shared" ref="J253:X253" si="211">SUM(J254:J255)</f>
        <v>269377.75</v>
      </c>
      <c r="K253" s="104">
        <f t="shared" si="168"/>
        <v>0.95598944562937627</v>
      </c>
      <c r="L253" s="142">
        <f t="shared" si="211"/>
        <v>0</v>
      </c>
      <c r="M253" s="162">
        <f t="shared" si="211"/>
        <v>0</v>
      </c>
      <c r="N253" s="162">
        <f t="shared" si="211"/>
        <v>269205.55</v>
      </c>
      <c r="O253" s="49">
        <f t="shared" si="211"/>
        <v>0</v>
      </c>
      <c r="P253" s="162">
        <f t="shared" si="211"/>
        <v>0</v>
      </c>
      <c r="Q253" s="126">
        <f t="shared" si="211"/>
        <v>0</v>
      </c>
      <c r="R253" s="142">
        <f t="shared" si="211"/>
        <v>0</v>
      </c>
      <c r="S253" s="235"/>
      <c r="T253" s="142">
        <f t="shared" si="211"/>
        <v>0</v>
      </c>
      <c r="U253" s="162">
        <f t="shared" si="211"/>
        <v>0</v>
      </c>
      <c r="V253" s="162">
        <f t="shared" si="211"/>
        <v>0</v>
      </c>
      <c r="W253" s="49">
        <f t="shared" si="211"/>
        <v>0</v>
      </c>
      <c r="X253" s="162">
        <f t="shared" si="211"/>
        <v>0</v>
      </c>
    </row>
    <row r="254" spans="1:24">
      <c r="B254" s="34"/>
      <c r="C254" s="34"/>
      <c r="D254" s="70" t="s">
        <v>27</v>
      </c>
      <c r="E254" s="82" t="s">
        <v>146</v>
      </c>
      <c r="F254" s="96">
        <f t="shared" si="186"/>
        <v>281657</v>
      </c>
      <c r="G254" s="100">
        <f t="shared" si="187"/>
        <v>269205.55</v>
      </c>
      <c r="H254" s="105">
        <f t="shared" si="167"/>
        <v>0.95579215144661767</v>
      </c>
      <c r="I254" s="109">
        <v>281657</v>
      </c>
      <c r="J254" s="148">
        <v>269205.55</v>
      </c>
      <c r="K254" s="105">
        <f t="shared" si="168"/>
        <v>0.95579215144661767</v>
      </c>
      <c r="L254" s="146"/>
      <c r="M254" s="163"/>
      <c r="N254" s="169">
        <v>269205.55</v>
      </c>
      <c r="O254" s="50"/>
      <c r="P254" s="163"/>
      <c r="Q254" s="127"/>
      <c r="R254" s="146"/>
      <c r="S254" s="236"/>
      <c r="T254" s="146"/>
      <c r="U254" s="163"/>
      <c r="V254" s="163"/>
      <c r="W254" s="50"/>
      <c r="X254" s="163"/>
    </row>
    <row r="255" spans="1:24">
      <c r="B255" s="34"/>
      <c r="C255" s="34"/>
      <c r="D255" s="70" t="s">
        <v>25</v>
      </c>
      <c r="E255" s="82" t="s">
        <v>139</v>
      </c>
      <c r="F255" s="96">
        <f t="shared" si="186"/>
        <v>122</v>
      </c>
      <c r="G255" s="100">
        <f t="shared" si="187"/>
        <v>172.2</v>
      </c>
      <c r="H255" s="105">
        <f>SUM(G255/F255)</f>
        <v>1.4114754098360656</v>
      </c>
      <c r="I255" s="109">
        <v>122</v>
      </c>
      <c r="J255" s="148">
        <v>172.2</v>
      </c>
      <c r="K255" s="105">
        <f>SUM(J255/I255)</f>
        <v>1.4114754098360656</v>
      </c>
      <c r="L255" s="146"/>
      <c r="M255" s="163"/>
      <c r="N255" s="169"/>
      <c r="O255" s="50"/>
      <c r="P255" s="163"/>
      <c r="Q255" s="127"/>
      <c r="R255" s="146"/>
      <c r="S255" s="236"/>
      <c r="T255" s="146"/>
      <c r="U255" s="163"/>
      <c r="V255" s="163"/>
      <c r="W255" s="50"/>
      <c r="X255" s="163"/>
    </row>
    <row r="256" spans="1:24" s="6" customFormat="1">
      <c r="A256" s="227"/>
      <c r="B256" s="33"/>
      <c r="C256" s="33">
        <v>85322</v>
      </c>
      <c r="D256" s="67"/>
      <c r="E256" s="85" t="s">
        <v>73</v>
      </c>
      <c r="F256" s="95">
        <f t="shared" si="186"/>
        <v>496815</v>
      </c>
      <c r="G256" s="99">
        <f t="shared" si="187"/>
        <v>490100</v>
      </c>
      <c r="H256" s="104">
        <f t="shared" si="167"/>
        <v>0.98648390245866169</v>
      </c>
      <c r="I256" s="108">
        <f>SUM(I257)</f>
        <v>496815</v>
      </c>
      <c r="J256" s="142">
        <f t="shared" ref="J256:X256" si="212">SUM(J257)</f>
        <v>490100</v>
      </c>
      <c r="K256" s="104">
        <f t="shared" si="168"/>
        <v>0.98648390245866169</v>
      </c>
      <c r="L256" s="142">
        <f t="shared" si="212"/>
        <v>0</v>
      </c>
      <c r="M256" s="162">
        <f t="shared" si="212"/>
        <v>0</v>
      </c>
      <c r="N256" s="162">
        <f t="shared" si="212"/>
        <v>0</v>
      </c>
      <c r="O256" s="49">
        <f t="shared" si="212"/>
        <v>0</v>
      </c>
      <c r="P256" s="162">
        <f t="shared" si="212"/>
        <v>0</v>
      </c>
      <c r="Q256" s="126">
        <f t="shared" si="212"/>
        <v>0</v>
      </c>
      <c r="R256" s="142">
        <f t="shared" si="212"/>
        <v>0</v>
      </c>
      <c r="S256" s="235"/>
      <c r="T256" s="142">
        <f t="shared" si="212"/>
        <v>0</v>
      </c>
      <c r="U256" s="162">
        <f t="shared" si="212"/>
        <v>0</v>
      </c>
      <c r="V256" s="162">
        <f t="shared" si="212"/>
        <v>0</v>
      </c>
      <c r="W256" s="49">
        <f t="shared" si="212"/>
        <v>0</v>
      </c>
      <c r="X256" s="162">
        <f t="shared" si="212"/>
        <v>0</v>
      </c>
    </row>
    <row r="257" spans="1:24">
      <c r="B257" s="34"/>
      <c r="C257" s="34"/>
      <c r="D257" s="70" t="s">
        <v>74</v>
      </c>
      <c r="E257" s="82" t="s">
        <v>149</v>
      </c>
      <c r="F257" s="96">
        <f t="shared" si="186"/>
        <v>496815</v>
      </c>
      <c r="G257" s="100">
        <f t="shared" si="187"/>
        <v>490100</v>
      </c>
      <c r="H257" s="105">
        <f t="shared" ref="H257:H328" si="213">SUM(G257/F257)</f>
        <v>0.98648390245866169</v>
      </c>
      <c r="I257" s="109">
        <v>496815</v>
      </c>
      <c r="J257" s="148">
        <v>490100</v>
      </c>
      <c r="K257" s="105">
        <f t="shared" si="168"/>
        <v>0.98648390245866169</v>
      </c>
      <c r="L257" s="146"/>
      <c r="M257" s="163"/>
      <c r="N257" s="163"/>
      <c r="O257" s="50"/>
      <c r="P257" s="163"/>
      <c r="Q257" s="127"/>
      <c r="R257" s="146"/>
      <c r="S257" s="236"/>
      <c r="T257" s="146"/>
      <c r="U257" s="163"/>
      <c r="V257" s="163"/>
      <c r="W257" s="50"/>
      <c r="X257" s="163"/>
    </row>
    <row r="258" spans="1:24" s="6" customFormat="1">
      <c r="A258" s="227"/>
      <c r="B258" s="33"/>
      <c r="C258" s="33">
        <v>85324</v>
      </c>
      <c r="D258" s="67"/>
      <c r="E258" s="78" t="s">
        <v>150</v>
      </c>
      <c r="F258" s="95">
        <f t="shared" si="186"/>
        <v>40105</v>
      </c>
      <c r="G258" s="99">
        <f t="shared" si="187"/>
        <v>208754.41</v>
      </c>
      <c r="H258" s="104">
        <f t="shared" si="213"/>
        <v>5.205196608901633</v>
      </c>
      <c r="I258" s="108">
        <f>SUM(I259:I262)</f>
        <v>40105</v>
      </c>
      <c r="J258" s="142">
        <f>SUM(J259:J262)</f>
        <v>47903.69</v>
      </c>
      <c r="K258" s="104">
        <f t="shared" si="168"/>
        <v>1.1944568008976437</v>
      </c>
      <c r="L258" s="142">
        <f>SUM(L259:L262)</f>
        <v>4509.26</v>
      </c>
      <c r="M258" s="162">
        <f t="shared" ref="M258:X258" si="214">SUM(M259)</f>
        <v>0</v>
      </c>
      <c r="N258" s="162">
        <f t="shared" si="214"/>
        <v>0</v>
      </c>
      <c r="O258" s="49">
        <f t="shared" si="214"/>
        <v>0</v>
      </c>
      <c r="P258" s="162">
        <f t="shared" si="214"/>
        <v>0</v>
      </c>
      <c r="Q258" s="108">
        <f>SUM(Q259:Q262)</f>
        <v>0</v>
      </c>
      <c r="R258" s="142">
        <f t="shared" ref="R258:T258" si="215">SUM(R259:R262)</f>
        <v>160850.72</v>
      </c>
      <c r="S258" s="268">
        <f t="shared" si="215"/>
        <v>0</v>
      </c>
      <c r="T258" s="142">
        <f t="shared" si="215"/>
        <v>160850.72</v>
      </c>
      <c r="U258" s="162">
        <f t="shared" si="214"/>
        <v>0</v>
      </c>
      <c r="V258" s="162">
        <f t="shared" si="214"/>
        <v>0</v>
      </c>
      <c r="W258" s="49">
        <f t="shared" si="214"/>
        <v>0</v>
      </c>
      <c r="X258" s="162">
        <f t="shared" si="214"/>
        <v>0</v>
      </c>
    </row>
    <row r="259" spans="1:24">
      <c r="B259" s="34"/>
      <c r="C259" s="34"/>
      <c r="D259" s="70" t="s">
        <v>7</v>
      </c>
      <c r="E259" s="82" t="s">
        <v>75</v>
      </c>
      <c r="F259" s="96">
        <f t="shared" si="186"/>
        <v>32830</v>
      </c>
      <c r="G259" s="100">
        <f t="shared" si="187"/>
        <v>42194.43</v>
      </c>
      <c r="H259" s="105">
        <f t="shared" si="213"/>
        <v>1.2852400243679563</v>
      </c>
      <c r="I259" s="109">
        <v>32830</v>
      </c>
      <c r="J259" s="148">
        <v>42194.43</v>
      </c>
      <c r="K259" s="105">
        <f t="shared" si="168"/>
        <v>1.2852400243679563</v>
      </c>
      <c r="L259" s="146"/>
      <c r="M259" s="163"/>
      <c r="N259" s="163"/>
      <c r="O259" s="50"/>
      <c r="P259" s="163"/>
      <c r="Q259" s="127"/>
      <c r="R259" s="146"/>
      <c r="S259" s="236"/>
      <c r="T259" s="146"/>
      <c r="U259" s="163"/>
      <c r="V259" s="163"/>
      <c r="W259" s="50"/>
      <c r="X259" s="163"/>
    </row>
    <row r="260" spans="1:24">
      <c r="B260" s="34"/>
      <c r="C260" s="34"/>
      <c r="D260" s="70" t="s">
        <v>205</v>
      </c>
      <c r="E260" s="79" t="s">
        <v>212</v>
      </c>
      <c r="F260" s="96">
        <f t="shared" si="186"/>
        <v>1200</v>
      </c>
      <c r="G260" s="100">
        <f t="shared" si="187"/>
        <v>1200</v>
      </c>
      <c r="H260" s="105">
        <f t="shared" si="213"/>
        <v>1</v>
      </c>
      <c r="I260" s="109">
        <v>1200</v>
      </c>
      <c r="J260" s="148">
        <v>1200</v>
      </c>
      <c r="K260" s="105">
        <f t="shared" si="168"/>
        <v>1</v>
      </c>
      <c r="L260" s="146"/>
      <c r="M260" s="163"/>
      <c r="N260" s="163"/>
      <c r="O260" s="50"/>
      <c r="P260" s="163"/>
      <c r="Q260" s="127"/>
      <c r="R260" s="146"/>
      <c r="S260" s="236"/>
      <c r="T260" s="146"/>
      <c r="U260" s="163"/>
      <c r="V260" s="163"/>
      <c r="W260" s="50"/>
      <c r="X260" s="163"/>
    </row>
    <row r="261" spans="1:24">
      <c r="B261" s="34"/>
      <c r="C261" s="34"/>
      <c r="D261" s="70" t="s">
        <v>197</v>
      </c>
      <c r="E261" s="79" t="s">
        <v>212</v>
      </c>
      <c r="F261" s="96">
        <f t="shared" ref="F261:F262" si="216">SUM(I261+Q261)</f>
        <v>6075</v>
      </c>
      <c r="G261" s="100">
        <f t="shared" ref="G261:G262" si="217">SUM(J261+R261)</f>
        <v>4509.26</v>
      </c>
      <c r="H261" s="105">
        <f t="shared" ref="H261" si="218">SUM(G261/F261)</f>
        <v>0.74226502057613175</v>
      </c>
      <c r="I261" s="109">
        <v>6075</v>
      </c>
      <c r="J261" s="148">
        <v>4509.26</v>
      </c>
      <c r="K261" s="105">
        <f t="shared" ref="K261" si="219">SUM(J261/I261)</f>
        <v>0.74226502057613175</v>
      </c>
      <c r="L261" s="146">
        <v>4509.26</v>
      </c>
      <c r="M261" s="163"/>
      <c r="N261" s="163"/>
      <c r="O261" s="50"/>
      <c r="P261" s="163"/>
      <c r="Q261" s="127"/>
      <c r="R261" s="146"/>
      <c r="S261" s="236"/>
      <c r="T261" s="146"/>
      <c r="U261" s="163"/>
      <c r="V261" s="163"/>
      <c r="W261" s="50"/>
      <c r="X261" s="163"/>
    </row>
    <row r="262" spans="1:24">
      <c r="B262" s="34"/>
      <c r="C262" s="34"/>
      <c r="D262" s="70" t="s">
        <v>193</v>
      </c>
      <c r="E262" s="250" t="s">
        <v>198</v>
      </c>
      <c r="F262" s="96">
        <f t="shared" si="216"/>
        <v>0</v>
      </c>
      <c r="G262" s="100">
        <f t="shared" si="217"/>
        <v>160850.72</v>
      </c>
      <c r="H262" s="105"/>
      <c r="I262" s="109"/>
      <c r="J262" s="148"/>
      <c r="K262" s="105"/>
      <c r="L262" s="146"/>
      <c r="M262" s="163"/>
      <c r="N262" s="163"/>
      <c r="O262" s="50"/>
      <c r="P262" s="163"/>
      <c r="Q262" s="127">
        <v>0</v>
      </c>
      <c r="R262" s="146">
        <v>160850.72</v>
      </c>
      <c r="S262" s="105"/>
      <c r="T262" s="146">
        <v>160850.72</v>
      </c>
      <c r="U262" s="163"/>
      <c r="V262" s="163"/>
      <c r="W262" s="50"/>
      <c r="X262" s="163"/>
    </row>
    <row r="263" spans="1:24" s="6" customFormat="1">
      <c r="A263" s="227"/>
      <c r="B263" s="33"/>
      <c r="C263" s="33">
        <v>85333</v>
      </c>
      <c r="D263" s="67"/>
      <c r="E263" s="78" t="s">
        <v>76</v>
      </c>
      <c r="F263" s="95">
        <f t="shared" si="186"/>
        <v>90200</v>
      </c>
      <c r="G263" s="99">
        <f t="shared" si="187"/>
        <v>81854.709999999992</v>
      </c>
      <c r="H263" s="104">
        <f t="shared" si="213"/>
        <v>0.90748015521064296</v>
      </c>
      <c r="I263" s="111">
        <f>SUM(I264:I267)</f>
        <v>90200</v>
      </c>
      <c r="J263" s="145">
        <f>SUM(J264:J267)</f>
        <v>81854.709999999992</v>
      </c>
      <c r="K263" s="104">
        <f t="shared" si="168"/>
        <v>0.90748015521064296</v>
      </c>
      <c r="L263" s="145">
        <f t="shared" ref="L263:R263" si="220">SUM(L266:L267)</f>
        <v>0</v>
      </c>
      <c r="M263" s="167">
        <f t="shared" si="220"/>
        <v>0</v>
      </c>
      <c r="N263" s="167">
        <f t="shared" si="220"/>
        <v>0</v>
      </c>
      <c r="O263" s="53">
        <f t="shared" si="220"/>
        <v>0</v>
      </c>
      <c r="P263" s="167">
        <f t="shared" si="220"/>
        <v>0</v>
      </c>
      <c r="Q263" s="130">
        <f t="shared" si="220"/>
        <v>0</v>
      </c>
      <c r="R263" s="145">
        <f t="shared" si="220"/>
        <v>0</v>
      </c>
      <c r="S263" s="235"/>
      <c r="T263" s="145">
        <f>SUM(T266:T267)</f>
        <v>0</v>
      </c>
      <c r="U263" s="167">
        <f>SUM(U266:U267)</f>
        <v>0</v>
      </c>
      <c r="V263" s="167">
        <f>SUM(V266:V267)</f>
        <v>0</v>
      </c>
      <c r="W263" s="53">
        <f>SUM(W266:W267)</f>
        <v>0</v>
      </c>
      <c r="X263" s="167">
        <f>SUM(X266:X267)</f>
        <v>0</v>
      </c>
    </row>
    <row r="264" spans="1:24" s="6" customFormat="1">
      <c r="A264" s="227"/>
      <c r="B264" s="259"/>
      <c r="C264" s="259"/>
      <c r="D264" s="72" t="s">
        <v>202</v>
      </c>
      <c r="E264" s="82" t="s">
        <v>203</v>
      </c>
      <c r="F264" s="96">
        <f t="shared" si="186"/>
        <v>135</v>
      </c>
      <c r="G264" s="100">
        <f t="shared" si="187"/>
        <v>150</v>
      </c>
      <c r="H264" s="306">
        <f t="shared" si="213"/>
        <v>1.1111111111111112</v>
      </c>
      <c r="I264" s="109">
        <v>135</v>
      </c>
      <c r="J264" s="148">
        <v>150</v>
      </c>
      <c r="K264" s="105">
        <f>SUM(J264/I264)</f>
        <v>1.1111111111111112</v>
      </c>
      <c r="L264" s="264"/>
      <c r="M264" s="265"/>
      <c r="N264" s="265"/>
      <c r="O264" s="266"/>
      <c r="P264" s="265"/>
      <c r="Q264" s="267"/>
      <c r="R264" s="264"/>
      <c r="S264" s="256"/>
      <c r="T264" s="264"/>
      <c r="U264" s="265"/>
      <c r="V264" s="265"/>
      <c r="W264" s="266"/>
      <c r="X264" s="265"/>
    </row>
    <row r="265" spans="1:24" s="6" customFormat="1">
      <c r="A265" s="227"/>
      <c r="B265" s="259"/>
      <c r="C265" s="259"/>
      <c r="D265" s="72" t="s">
        <v>12</v>
      </c>
      <c r="E265" s="82" t="s">
        <v>13</v>
      </c>
      <c r="F265" s="96">
        <f t="shared" si="186"/>
        <v>6900</v>
      </c>
      <c r="G265" s="100">
        <f t="shared" si="187"/>
        <v>10335</v>
      </c>
      <c r="H265" s="306">
        <f t="shared" si="213"/>
        <v>1.4978260869565216</v>
      </c>
      <c r="I265" s="109">
        <v>6900</v>
      </c>
      <c r="J265" s="148">
        <v>10335</v>
      </c>
      <c r="K265" s="105">
        <f t="shared" ref="K265" si="221">SUM(J265/I265)</f>
        <v>1.4978260869565216</v>
      </c>
      <c r="L265" s="264"/>
      <c r="M265" s="265"/>
      <c r="N265" s="265"/>
      <c r="O265" s="266"/>
      <c r="P265" s="265"/>
      <c r="Q265" s="267"/>
      <c r="R265" s="264"/>
      <c r="S265" s="256"/>
      <c r="T265" s="264"/>
      <c r="U265" s="265"/>
      <c r="V265" s="265"/>
      <c r="W265" s="266"/>
      <c r="X265" s="265"/>
    </row>
    <row r="266" spans="1:24">
      <c r="B266" s="34"/>
      <c r="C266" s="34"/>
      <c r="D266" s="70" t="s">
        <v>29</v>
      </c>
      <c r="E266" s="82" t="s">
        <v>148</v>
      </c>
      <c r="F266" s="96">
        <f t="shared" si="186"/>
        <v>0</v>
      </c>
      <c r="G266" s="100">
        <f t="shared" si="187"/>
        <v>441.57</v>
      </c>
      <c r="H266" s="105"/>
      <c r="I266" s="109">
        <v>0</v>
      </c>
      <c r="J266" s="148">
        <v>441.57</v>
      </c>
      <c r="K266" s="105"/>
      <c r="L266" s="146"/>
      <c r="M266" s="163"/>
      <c r="N266" s="163"/>
      <c r="O266" s="50"/>
      <c r="P266" s="163"/>
      <c r="Q266" s="127"/>
      <c r="R266" s="146"/>
      <c r="S266" s="236"/>
      <c r="T266" s="146"/>
      <c r="U266" s="163"/>
      <c r="V266" s="163"/>
      <c r="W266" s="50"/>
      <c r="X266" s="163"/>
    </row>
    <row r="267" spans="1:24">
      <c r="B267" s="34"/>
      <c r="C267" s="34"/>
      <c r="D267" s="70" t="s">
        <v>7</v>
      </c>
      <c r="E267" s="79" t="s">
        <v>8</v>
      </c>
      <c r="F267" s="96">
        <f t="shared" si="186"/>
        <v>83165</v>
      </c>
      <c r="G267" s="100">
        <f t="shared" si="187"/>
        <v>70928.14</v>
      </c>
      <c r="H267" s="105">
        <f t="shared" si="213"/>
        <v>0.85286045812541333</v>
      </c>
      <c r="I267" s="109">
        <v>83165</v>
      </c>
      <c r="J267" s="148">
        <v>70928.14</v>
      </c>
      <c r="K267" s="105">
        <f t="shared" si="168"/>
        <v>0.85286045812541333</v>
      </c>
      <c r="L267" s="146"/>
      <c r="M267" s="163"/>
      <c r="N267" s="163"/>
      <c r="O267" s="50"/>
      <c r="P267" s="163"/>
      <c r="Q267" s="127"/>
      <c r="R267" s="146"/>
      <c r="S267" s="236"/>
      <c r="T267" s="146"/>
      <c r="U267" s="163"/>
      <c r="V267" s="163"/>
      <c r="W267" s="50"/>
      <c r="X267" s="163"/>
    </row>
    <row r="268" spans="1:24">
      <c r="B268" s="45"/>
      <c r="C268" s="45">
        <v>85395</v>
      </c>
      <c r="D268" s="73"/>
      <c r="E268" s="91" t="s">
        <v>64</v>
      </c>
      <c r="F268" s="95">
        <f>SUM(I268+Q268)</f>
        <v>497330</v>
      </c>
      <c r="G268" s="99">
        <f t="shared" si="187"/>
        <v>415536.54000000004</v>
      </c>
      <c r="H268" s="104">
        <f t="shared" si="213"/>
        <v>0.83553483602437018</v>
      </c>
      <c r="I268" s="116">
        <f>SUM(I269:I272)</f>
        <v>346311</v>
      </c>
      <c r="J268" s="158">
        <f>SUM(J269:J272)</f>
        <v>259009.04</v>
      </c>
      <c r="K268" s="104">
        <f t="shared" ref="K268:K328" si="222">SUM(J268/I268)</f>
        <v>0.74790878718839426</v>
      </c>
      <c r="L268" s="160">
        <f t="shared" ref="L268:R268" si="223">SUM(L270:L272)</f>
        <v>228574.98</v>
      </c>
      <c r="M268" s="178">
        <f t="shared" si="223"/>
        <v>0</v>
      </c>
      <c r="N268" s="178">
        <f t="shared" si="223"/>
        <v>0</v>
      </c>
      <c r="O268" s="61">
        <f t="shared" si="223"/>
        <v>0</v>
      </c>
      <c r="P268" s="178">
        <f t="shared" si="223"/>
        <v>0</v>
      </c>
      <c r="Q268" s="140">
        <f t="shared" si="223"/>
        <v>151019</v>
      </c>
      <c r="R268" s="160">
        <f t="shared" si="223"/>
        <v>156527.5</v>
      </c>
      <c r="S268" s="235">
        <f t="shared" ref="S268:S328" si="224">SUM(R268/Q268)</f>
        <v>1.0364755428124939</v>
      </c>
      <c r="T268" s="160">
        <f>SUM(T270:T272)</f>
        <v>156527.5</v>
      </c>
      <c r="U268" s="178">
        <f>SUM(U270:U272)</f>
        <v>0</v>
      </c>
      <c r="V268" s="178">
        <f>SUM(V270:V272)</f>
        <v>0</v>
      </c>
      <c r="W268" s="61">
        <f>SUM(W270:W272)</f>
        <v>0</v>
      </c>
      <c r="X268" s="178">
        <f>SUM(X270:X272)</f>
        <v>0</v>
      </c>
    </row>
    <row r="269" spans="1:24">
      <c r="B269" s="251"/>
      <c r="C269" s="251"/>
      <c r="D269" s="70" t="s">
        <v>7</v>
      </c>
      <c r="E269" s="79" t="s">
        <v>8</v>
      </c>
      <c r="F269" s="96">
        <f>SUM(I269+Q269)</f>
        <v>30434</v>
      </c>
      <c r="G269" s="100">
        <f>SUM(J269+R269)</f>
        <v>30434.06</v>
      </c>
      <c r="H269" s="105">
        <f>SUM(G269/F269)</f>
        <v>1.0000019714792667</v>
      </c>
      <c r="I269" s="109">
        <v>30434</v>
      </c>
      <c r="J269" s="148">
        <v>30434.06</v>
      </c>
      <c r="K269" s="105">
        <f t="shared" ref="K269:K270" si="225">SUM(J269/I269)</f>
        <v>1.0000019714792667</v>
      </c>
      <c r="L269" s="252"/>
      <c r="M269" s="253"/>
      <c r="N269" s="253"/>
      <c r="O269" s="254"/>
      <c r="P269" s="253"/>
      <c r="Q269" s="255"/>
      <c r="R269" s="252"/>
      <c r="S269" s="256"/>
      <c r="T269" s="252"/>
      <c r="U269" s="253"/>
      <c r="V269" s="253"/>
      <c r="W269" s="254"/>
      <c r="X269" s="253"/>
    </row>
    <row r="270" spans="1:24" ht="15.75" customHeight="1">
      <c r="B270" s="34"/>
      <c r="C270" s="34"/>
      <c r="D270" s="70" t="s">
        <v>156</v>
      </c>
      <c r="E270" s="82" t="s">
        <v>106</v>
      </c>
      <c r="F270" s="96">
        <f>SUM(I270+Q270)</f>
        <v>315877</v>
      </c>
      <c r="G270" s="100">
        <f>SUM(J270+R270)</f>
        <v>228574.98</v>
      </c>
      <c r="H270" s="105">
        <f>SUM(G270/F270)</f>
        <v>0.72362020659940418</v>
      </c>
      <c r="I270" s="109">
        <v>315877</v>
      </c>
      <c r="J270" s="150">
        <v>228574.98</v>
      </c>
      <c r="K270" s="105">
        <f t="shared" si="225"/>
        <v>0.72362020659940418</v>
      </c>
      <c r="L270" s="146">
        <v>228574.98</v>
      </c>
      <c r="M270" s="163"/>
      <c r="N270" s="199"/>
      <c r="O270" s="50"/>
      <c r="P270" s="163"/>
      <c r="Q270" s="127"/>
      <c r="R270" s="146"/>
      <c r="S270" s="236"/>
      <c r="T270" s="146"/>
      <c r="U270" s="163"/>
      <c r="V270" s="163"/>
      <c r="W270" s="50"/>
      <c r="X270" s="163"/>
    </row>
    <row r="271" spans="1:24" hidden="1">
      <c r="B271" s="34"/>
      <c r="C271" s="34"/>
      <c r="D271" s="70" t="s">
        <v>27</v>
      </c>
      <c r="E271" s="82" t="s">
        <v>118</v>
      </c>
      <c r="F271" s="96">
        <f t="shared" ref="F271:F321" si="226">SUM(I271+Q271)</f>
        <v>0</v>
      </c>
      <c r="G271" s="100">
        <f t="shared" ref="G271:G321" si="227">SUM(J271+R271)</f>
        <v>0</v>
      </c>
      <c r="H271" s="105" t="e">
        <f>SUM(G271/F271)</f>
        <v>#DIV/0!</v>
      </c>
      <c r="I271" s="109"/>
      <c r="J271" s="150"/>
      <c r="K271" s="105"/>
      <c r="L271" s="146"/>
      <c r="M271" s="163"/>
      <c r="N271" s="199"/>
      <c r="O271" s="50"/>
      <c r="P271" s="163"/>
      <c r="Q271" s="127"/>
      <c r="R271" s="146"/>
      <c r="S271" s="236"/>
      <c r="T271" s="146"/>
      <c r="U271" s="163"/>
      <c r="V271" s="163"/>
      <c r="W271" s="50"/>
      <c r="X271" s="163"/>
    </row>
    <row r="272" spans="1:24">
      <c r="B272" s="34"/>
      <c r="C272" s="34"/>
      <c r="D272" s="70" t="s">
        <v>160</v>
      </c>
      <c r="E272" s="82" t="s">
        <v>106</v>
      </c>
      <c r="F272" s="96">
        <f>SUM(I272+Q272)</f>
        <v>151019</v>
      </c>
      <c r="G272" s="100">
        <f>SUM(J272+R272)</f>
        <v>156527.5</v>
      </c>
      <c r="H272" s="105">
        <f t="shared" si="213"/>
        <v>1.0364755428124939</v>
      </c>
      <c r="I272" s="109"/>
      <c r="J272" s="150"/>
      <c r="K272" s="105"/>
      <c r="L272" s="146"/>
      <c r="M272" s="163"/>
      <c r="N272" s="199"/>
      <c r="O272" s="50"/>
      <c r="P272" s="163"/>
      <c r="Q272" s="127">
        <v>151019</v>
      </c>
      <c r="R272" s="146">
        <v>156527.5</v>
      </c>
      <c r="S272" s="236">
        <f t="shared" si="224"/>
        <v>1.0364755428124939</v>
      </c>
      <c r="T272" s="146">
        <v>156527.5</v>
      </c>
      <c r="U272" s="163"/>
      <c r="V272" s="163"/>
      <c r="W272" s="50"/>
      <c r="X272" s="163"/>
    </row>
    <row r="273" spans="1:24" s="5" customFormat="1">
      <c r="A273" s="9"/>
      <c r="B273" s="36">
        <v>854</v>
      </c>
      <c r="C273" s="36"/>
      <c r="D273" s="71"/>
      <c r="E273" s="81" t="s">
        <v>77</v>
      </c>
      <c r="F273" s="97">
        <f t="shared" si="226"/>
        <v>482973</v>
      </c>
      <c r="G273" s="101">
        <f t="shared" si="227"/>
        <v>797210.46</v>
      </c>
      <c r="H273" s="106">
        <f t="shared" si="213"/>
        <v>1.6506315259859246</v>
      </c>
      <c r="I273" s="110">
        <f>SUM(I274+I279+I286+I290)</f>
        <v>482973</v>
      </c>
      <c r="J273" s="144">
        <f>SUM(J274+J279+J286+J290)</f>
        <v>519110.45999999996</v>
      </c>
      <c r="K273" s="106">
        <f t="shared" si="222"/>
        <v>1.074822940412818</v>
      </c>
      <c r="L273" s="144">
        <f t="shared" ref="L273:R273" si="228">SUM(L274+L279+L286+L290)</f>
        <v>0</v>
      </c>
      <c r="M273" s="165">
        <f t="shared" si="228"/>
        <v>0</v>
      </c>
      <c r="N273" s="165">
        <f t="shared" si="228"/>
        <v>0</v>
      </c>
      <c r="O273" s="52">
        <f t="shared" si="228"/>
        <v>0</v>
      </c>
      <c r="P273" s="165">
        <f t="shared" si="228"/>
        <v>0</v>
      </c>
      <c r="Q273" s="129">
        <f t="shared" si="228"/>
        <v>0</v>
      </c>
      <c r="R273" s="144">
        <f t="shared" si="228"/>
        <v>278100</v>
      </c>
      <c r="S273" s="237"/>
      <c r="T273" s="144">
        <f>SUM(T274+T279+T286+T290)</f>
        <v>0</v>
      </c>
      <c r="U273" s="165">
        <f>SUM(U274+U279+U286+U290)</f>
        <v>0</v>
      </c>
      <c r="V273" s="165">
        <f>SUM(V274+V279+V286+V290)</f>
        <v>0</v>
      </c>
      <c r="W273" s="52">
        <f>SUM(W274+W279+W286+W290)</f>
        <v>0</v>
      </c>
      <c r="X273" s="165">
        <f>SUM(X274+X279+X286+X290)</f>
        <v>0</v>
      </c>
    </row>
    <row r="274" spans="1:24" s="6" customFormat="1">
      <c r="A274" s="227"/>
      <c r="B274" s="33"/>
      <c r="C274" s="33">
        <v>85406</v>
      </c>
      <c r="D274" s="67"/>
      <c r="E274" s="85" t="s">
        <v>78</v>
      </c>
      <c r="F274" s="95">
        <f t="shared" si="226"/>
        <v>10054</v>
      </c>
      <c r="G274" s="99">
        <f t="shared" si="227"/>
        <v>9268.25</v>
      </c>
      <c r="H274" s="104">
        <f t="shared" si="213"/>
        <v>0.92184702605927993</v>
      </c>
      <c r="I274" s="108">
        <f>SUM(I275:I278)</f>
        <v>10054</v>
      </c>
      <c r="J274" s="142">
        <f t="shared" ref="J274:X274" si="229">SUM(J275:J278)</f>
        <v>9268.25</v>
      </c>
      <c r="K274" s="104">
        <f t="shared" si="222"/>
        <v>0.92184702605927993</v>
      </c>
      <c r="L274" s="142">
        <f t="shared" si="229"/>
        <v>0</v>
      </c>
      <c r="M274" s="162">
        <f t="shared" si="229"/>
        <v>0</v>
      </c>
      <c r="N274" s="162">
        <f t="shared" si="229"/>
        <v>0</v>
      </c>
      <c r="O274" s="49">
        <f t="shared" si="229"/>
        <v>0</v>
      </c>
      <c r="P274" s="162">
        <f t="shared" si="229"/>
        <v>0</v>
      </c>
      <c r="Q274" s="126">
        <f t="shared" si="229"/>
        <v>0</v>
      </c>
      <c r="R274" s="142">
        <f t="shared" si="229"/>
        <v>0</v>
      </c>
      <c r="S274" s="235"/>
      <c r="T274" s="142">
        <f t="shared" si="229"/>
        <v>0</v>
      </c>
      <c r="U274" s="162">
        <f t="shared" si="229"/>
        <v>0</v>
      </c>
      <c r="V274" s="162">
        <f t="shared" si="229"/>
        <v>0</v>
      </c>
      <c r="W274" s="49">
        <f t="shared" si="229"/>
        <v>0</v>
      </c>
      <c r="X274" s="162">
        <f t="shared" si="229"/>
        <v>0</v>
      </c>
    </row>
    <row r="275" spans="1:24">
      <c r="B275" s="34"/>
      <c r="C275" s="34"/>
      <c r="D275" s="70" t="s">
        <v>32</v>
      </c>
      <c r="E275" s="82" t="s">
        <v>172</v>
      </c>
      <c r="F275" s="96">
        <f t="shared" si="226"/>
        <v>577</v>
      </c>
      <c r="G275" s="100">
        <f t="shared" si="227"/>
        <v>577.44000000000005</v>
      </c>
      <c r="H275" s="105">
        <f t="shared" si="213"/>
        <v>1.0007625649913345</v>
      </c>
      <c r="I275" s="109">
        <v>577</v>
      </c>
      <c r="J275" s="148">
        <v>577.44000000000005</v>
      </c>
      <c r="K275" s="105">
        <f t="shared" si="222"/>
        <v>1.0007625649913345</v>
      </c>
      <c r="L275" s="146"/>
      <c r="M275" s="163"/>
      <c r="N275" s="163"/>
      <c r="O275" s="50"/>
      <c r="P275" s="163"/>
      <c r="Q275" s="127"/>
      <c r="R275" s="146"/>
      <c r="S275" s="236"/>
      <c r="T275" s="146"/>
      <c r="U275" s="163"/>
      <c r="V275" s="163"/>
      <c r="W275" s="50"/>
      <c r="X275" s="163"/>
    </row>
    <row r="276" spans="1:24" hidden="1">
      <c r="B276" s="34"/>
      <c r="C276" s="34"/>
      <c r="D276" s="70" t="s">
        <v>52</v>
      </c>
      <c r="E276" s="79" t="s">
        <v>53</v>
      </c>
      <c r="F276" s="96">
        <f t="shared" si="226"/>
        <v>0</v>
      </c>
      <c r="G276" s="100">
        <f t="shared" si="227"/>
        <v>0</v>
      </c>
      <c r="H276" s="105" t="e">
        <f t="shared" si="213"/>
        <v>#DIV/0!</v>
      </c>
      <c r="I276" s="109"/>
      <c r="J276" s="148"/>
      <c r="K276" s="105" t="e">
        <f t="shared" si="222"/>
        <v>#DIV/0!</v>
      </c>
      <c r="L276" s="146"/>
      <c r="M276" s="163"/>
      <c r="N276" s="163"/>
      <c r="O276" s="50"/>
      <c r="P276" s="163"/>
      <c r="Q276" s="127"/>
      <c r="R276" s="146"/>
      <c r="S276" s="236"/>
      <c r="T276" s="146"/>
      <c r="U276" s="163"/>
      <c r="V276" s="163"/>
      <c r="W276" s="50"/>
      <c r="X276" s="163"/>
    </row>
    <row r="277" spans="1:24">
      <c r="B277" s="34"/>
      <c r="C277" s="34"/>
      <c r="D277" s="70" t="s">
        <v>29</v>
      </c>
      <c r="E277" s="82" t="s">
        <v>163</v>
      </c>
      <c r="F277" s="96">
        <f t="shared" si="226"/>
        <v>52</v>
      </c>
      <c r="G277" s="100">
        <f t="shared" si="227"/>
        <v>50.89</v>
      </c>
      <c r="H277" s="105">
        <f t="shared" si="213"/>
        <v>0.97865384615384621</v>
      </c>
      <c r="I277" s="109">
        <v>52</v>
      </c>
      <c r="J277" s="148">
        <v>50.89</v>
      </c>
      <c r="K277" s="105">
        <f t="shared" si="222"/>
        <v>0.97865384615384621</v>
      </c>
      <c r="L277" s="146"/>
      <c r="M277" s="163"/>
      <c r="N277" s="163"/>
      <c r="O277" s="50"/>
      <c r="P277" s="163"/>
      <c r="Q277" s="127"/>
      <c r="R277" s="146"/>
      <c r="S277" s="236"/>
      <c r="T277" s="146"/>
      <c r="U277" s="163"/>
      <c r="V277" s="163"/>
      <c r="W277" s="50"/>
      <c r="X277" s="163"/>
    </row>
    <row r="278" spans="1:24">
      <c r="B278" s="34"/>
      <c r="C278" s="34"/>
      <c r="D278" s="70" t="s">
        <v>7</v>
      </c>
      <c r="E278" s="82" t="s">
        <v>8</v>
      </c>
      <c r="F278" s="96">
        <f t="shared" si="226"/>
        <v>9425</v>
      </c>
      <c r="G278" s="100">
        <f t="shared" si="227"/>
        <v>8639.92</v>
      </c>
      <c r="H278" s="105">
        <f t="shared" si="213"/>
        <v>0.91670238726790454</v>
      </c>
      <c r="I278" s="109">
        <v>9425</v>
      </c>
      <c r="J278" s="148">
        <v>8639.92</v>
      </c>
      <c r="K278" s="105">
        <f t="shared" si="222"/>
        <v>0.91670238726790454</v>
      </c>
      <c r="L278" s="146"/>
      <c r="M278" s="163"/>
      <c r="N278" s="163"/>
      <c r="O278" s="50"/>
      <c r="P278" s="163"/>
      <c r="Q278" s="127"/>
      <c r="R278" s="146"/>
      <c r="S278" s="236"/>
      <c r="T278" s="146"/>
      <c r="U278" s="163"/>
      <c r="V278" s="163"/>
      <c r="W278" s="50"/>
      <c r="X278" s="163"/>
    </row>
    <row r="279" spans="1:24" s="6" customFormat="1">
      <c r="A279" s="227"/>
      <c r="B279" s="33"/>
      <c r="C279" s="33">
        <v>85407</v>
      </c>
      <c r="D279" s="67"/>
      <c r="E279" s="85" t="s">
        <v>79</v>
      </c>
      <c r="F279" s="95">
        <f t="shared" si="226"/>
        <v>29597</v>
      </c>
      <c r="G279" s="99">
        <f t="shared" si="227"/>
        <v>309403.38</v>
      </c>
      <c r="H279" s="104">
        <f t="shared" si="213"/>
        <v>10.45387640639254</v>
      </c>
      <c r="I279" s="111">
        <f>SUM(I280:I285)</f>
        <v>29597</v>
      </c>
      <c r="J279" s="145">
        <f>SUM(J280:J285)</f>
        <v>31303.379999999997</v>
      </c>
      <c r="K279" s="104">
        <f t="shared" si="222"/>
        <v>1.0576538162651619</v>
      </c>
      <c r="L279" s="145">
        <f t="shared" ref="L279:Q279" si="230">SUM(L280:L284)</f>
        <v>0</v>
      </c>
      <c r="M279" s="167">
        <f t="shared" si="230"/>
        <v>0</v>
      </c>
      <c r="N279" s="167">
        <f t="shared" si="230"/>
        <v>0</v>
      </c>
      <c r="O279" s="53">
        <f t="shared" si="230"/>
        <v>0</v>
      </c>
      <c r="P279" s="167">
        <f t="shared" si="230"/>
        <v>0</v>
      </c>
      <c r="Q279" s="130">
        <f t="shared" si="230"/>
        <v>0</v>
      </c>
      <c r="R279" s="145">
        <f>SUM(R280:R285)</f>
        <v>278100</v>
      </c>
      <c r="S279" s="235"/>
      <c r="T279" s="145">
        <f>SUM(T280:T284)</f>
        <v>0</v>
      </c>
      <c r="U279" s="167">
        <f>SUM(U280:U284)</f>
        <v>0</v>
      </c>
      <c r="V279" s="167">
        <f>SUM(V280:V284)</f>
        <v>0</v>
      </c>
      <c r="W279" s="53">
        <f>SUM(W280:W284)</f>
        <v>0</v>
      </c>
      <c r="X279" s="167">
        <f>SUM(X280:X284)</f>
        <v>0</v>
      </c>
    </row>
    <row r="280" spans="1:24">
      <c r="B280" s="34"/>
      <c r="C280" s="34"/>
      <c r="D280" s="72" t="s">
        <v>32</v>
      </c>
      <c r="E280" s="79" t="s">
        <v>172</v>
      </c>
      <c r="F280" s="96">
        <f t="shared" si="226"/>
        <v>2326</v>
      </c>
      <c r="G280" s="100">
        <f t="shared" si="227"/>
        <v>2325.1799999999998</v>
      </c>
      <c r="H280" s="105">
        <f t="shared" si="213"/>
        <v>0.99964746345657773</v>
      </c>
      <c r="I280" s="109">
        <v>2326</v>
      </c>
      <c r="J280" s="148">
        <v>2325.1799999999998</v>
      </c>
      <c r="K280" s="105">
        <f t="shared" si="222"/>
        <v>0.99964746345657773</v>
      </c>
      <c r="L280" s="146"/>
      <c r="M280" s="163"/>
      <c r="N280" s="163"/>
      <c r="O280" s="50"/>
      <c r="P280" s="163"/>
      <c r="Q280" s="127"/>
      <c r="R280" s="146"/>
      <c r="S280" s="236"/>
      <c r="T280" s="146"/>
      <c r="U280" s="163"/>
      <c r="V280" s="163"/>
      <c r="W280" s="50"/>
      <c r="X280" s="163"/>
    </row>
    <row r="281" spans="1:24" hidden="1">
      <c r="B281" s="34"/>
      <c r="C281" s="34"/>
      <c r="D281" s="72" t="s">
        <v>52</v>
      </c>
      <c r="E281" s="79" t="s">
        <v>53</v>
      </c>
      <c r="F281" s="96">
        <f t="shared" si="226"/>
        <v>0</v>
      </c>
      <c r="G281" s="100">
        <f t="shared" si="227"/>
        <v>0</v>
      </c>
      <c r="H281" s="105" t="e">
        <f t="shared" si="213"/>
        <v>#DIV/0!</v>
      </c>
      <c r="I281" s="109"/>
      <c r="J281" s="148">
        <v>0</v>
      </c>
      <c r="K281" s="105" t="e">
        <f t="shared" si="222"/>
        <v>#DIV/0!</v>
      </c>
      <c r="L281" s="146"/>
      <c r="M281" s="163"/>
      <c r="N281" s="163"/>
      <c r="O281" s="50"/>
      <c r="P281" s="163"/>
      <c r="Q281" s="127"/>
      <c r="R281" s="146"/>
      <c r="S281" s="236"/>
      <c r="T281" s="146"/>
      <c r="U281" s="163"/>
      <c r="V281" s="163"/>
      <c r="W281" s="50"/>
      <c r="X281" s="163"/>
    </row>
    <row r="282" spans="1:24">
      <c r="B282" s="34"/>
      <c r="C282" s="34"/>
      <c r="D282" s="70" t="s">
        <v>29</v>
      </c>
      <c r="E282" s="82" t="s">
        <v>163</v>
      </c>
      <c r="F282" s="96">
        <f t="shared" si="226"/>
        <v>202</v>
      </c>
      <c r="G282" s="100">
        <f t="shared" si="227"/>
        <v>214.33</v>
      </c>
      <c r="H282" s="105">
        <f t="shared" si="213"/>
        <v>1.0610396039603962</v>
      </c>
      <c r="I282" s="109">
        <v>202</v>
      </c>
      <c r="J282" s="148">
        <v>214.33</v>
      </c>
      <c r="K282" s="105">
        <f t="shared" si="222"/>
        <v>1.0610396039603962</v>
      </c>
      <c r="L282" s="146"/>
      <c r="M282" s="163"/>
      <c r="N282" s="163"/>
      <c r="O282" s="50"/>
      <c r="P282" s="163"/>
      <c r="Q282" s="127"/>
      <c r="R282" s="146"/>
      <c r="S282" s="236"/>
      <c r="T282" s="146"/>
      <c r="U282" s="163"/>
      <c r="V282" s="163"/>
      <c r="W282" s="50"/>
      <c r="X282" s="163"/>
    </row>
    <row r="283" spans="1:24">
      <c r="B283" s="34"/>
      <c r="C283" s="34"/>
      <c r="D283" s="72" t="s">
        <v>16</v>
      </c>
      <c r="E283" s="82" t="s">
        <v>168</v>
      </c>
      <c r="F283" s="96">
        <f t="shared" si="226"/>
        <v>1400</v>
      </c>
      <c r="G283" s="100">
        <f t="shared" si="227"/>
        <v>3300</v>
      </c>
      <c r="H283" s="105">
        <f t="shared" si="213"/>
        <v>2.3571428571428572</v>
      </c>
      <c r="I283" s="109">
        <v>1400</v>
      </c>
      <c r="J283" s="148">
        <v>3300</v>
      </c>
      <c r="K283" s="105">
        <f t="shared" si="222"/>
        <v>2.3571428571428572</v>
      </c>
      <c r="L283" s="146"/>
      <c r="M283" s="163"/>
      <c r="N283" s="163"/>
      <c r="O283" s="50"/>
      <c r="P283" s="163"/>
      <c r="Q283" s="127"/>
      <c r="R283" s="146"/>
      <c r="S283" s="236"/>
      <c r="T283" s="146"/>
      <c r="U283" s="163"/>
      <c r="V283" s="163"/>
      <c r="W283" s="50"/>
      <c r="X283" s="163"/>
    </row>
    <row r="284" spans="1:24">
      <c r="B284" s="34"/>
      <c r="C284" s="34"/>
      <c r="D284" s="70" t="s">
        <v>7</v>
      </c>
      <c r="E284" s="79" t="s">
        <v>8</v>
      </c>
      <c r="F284" s="96">
        <f t="shared" si="226"/>
        <v>25669</v>
      </c>
      <c r="G284" s="100">
        <f t="shared" si="227"/>
        <v>25463.87</v>
      </c>
      <c r="H284" s="105">
        <f t="shared" si="213"/>
        <v>0.99200864856441617</v>
      </c>
      <c r="I284" s="109">
        <v>25669</v>
      </c>
      <c r="J284" s="148">
        <v>25463.87</v>
      </c>
      <c r="K284" s="105">
        <f t="shared" si="222"/>
        <v>0.99200864856441617</v>
      </c>
      <c r="L284" s="146"/>
      <c r="M284" s="163"/>
      <c r="N284" s="163"/>
      <c r="O284" s="50"/>
      <c r="P284" s="163"/>
      <c r="Q284" s="127"/>
      <c r="R284" s="146"/>
      <c r="S284" s="236"/>
      <c r="T284" s="146"/>
      <c r="U284" s="163"/>
      <c r="V284" s="163"/>
      <c r="W284" s="50"/>
      <c r="X284" s="163"/>
    </row>
    <row r="285" spans="1:24">
      <c r="B285" s="34"/>
      <c r="C285" s="34"/>
      <c r="D285" s="70" t="s">
        <v>102</v>
      </c>
      <c r="E285" s="79" t="s">
        <v>140</v>
      </c>
      <c r="F285" s="96">
        <f t="shared" ref="F285" si="231">SUM(I285+Q285)</f>
        <v>0</v>
      </c>
      <c r="G285" s="100">
        <f t="shared" ref="G285" si="232">SUM(J285+R285)</f>
        <v>278100</v>
      </c>
      <c r="H285" s="105"/>
      <c r="I285" s="109"/>
      <c r="J285" s="148"/>
      <c r="K285" s="105"/>
      <c r="L285" s="146"/>
      <c r="M285" s="163"/>
      <c r="N285" s="163"/>
      <c r="O285" s="50"/>
      <c r="P285" s="163"/>
      <c r="Q285" s="127">
        <v>0</v>
      </c>
      <c r="R285" s="146">
        <v>278100</v>
      </c>
      <c r="S285" s="236"/>
      <c r="T285" s="146"/>
      <c r="U285" s="163"/>
      <c r="V285" s="163"/>
      <c r="W285" s="50"/>
      <c r="X285" s="163"/>
    </row>
    <row r="286" spans="1:24" s="6" customFormat="1">
      <c r="A286" s="227"/>
      <c r="B286" s="33"/>
      <c r="C286" s="33">
        <v>85410</v>
      </c>
      <c r="D286" s="67"/>
      <c r="E286" s="85" t="s">
        <v>80</v>
      </c>
      <c r="F286" s="95">
        <f t="shared" si="226"/>
        <v>370795</v>
      </c>
      <c r="G286" s="99">
        <f t="shared" si="227"/>
        <v>398769.54</v>
      </c>
      <c r="H286" s="104">
        <f t="shared" si="213"/>
        <v>1.0754447605819928</v>
      </c>
      <c r="I286" s="111">
        <f>SUM(I287:I289)</f>
        <v>370795</v>
      </c>
      <c r="J286" s="145">
        <f>SUM(J287:J289)</f>
        <v>398769.54</v>
      </c>
      <c r="K286" s="104">
        <f t="shared" si="222"/>
        <v>1.0754447605819928</v>
      </c>
      <c r="L286" s="145">
        <f t="shared" ref="L286:R286" si="233">SUM(L287:L289)</f>
        <v>0</v>
      </c>
      <c r="M286" s="167">
        <f t="shared" si="233"/>
        <v>0</v>
      </c>
      <c r="N286" s="167">
        <f t="shared" si="233"/>
        <v>0</v>
      </c>
      <c r="O286" s="53">
        <f t="shared" si="233"/>
        <v>0</v>
      </c>
      <c r="P286" s="167">
        <f t="shared" si="233"/>
        <v>0</v>
      </c>
      <c r="Q286" s="130">
        <f t="shared" si="233"/>
        <v>0</v>
      </c>
      <c r="R286" s="145">
        <f t="shared" si="233"/>
        <v>0</v>
      </c>
      <c r="S286" s="235"/>
      <c r="T286" s="145">
        <f>SUM(T287:T289)</f>
        <v>0</v>
      </c>
      <c r="U286" s="167">
        <f>SUM(U287:U289)</f>
        <v>0</v>
      </c>
      <c r="V286" s="167">
        <f>SUM(V287:V289)</f>
        <v>0</v>
      </c>
      <c r="W286" s="53">
        <f>SUM(W287:W289)</f>
        <v>0</v>
      </c>
      <c r="X286" s="167">
        <f>SUM(X287:X289)</f>
        <v>0</v>
      </c>
    </row>
    <row r="287" spans="1:24">
      <c r="B287" s="34"/>
      <c r="C287" s="34"/>
      <c r="D287" s="70" t="s">
        <v>32</v>
      </c>
      <c r="E287" s="82" t="s">
        <v>172</v>
      </c>
      <c r="F287" s="96">
        <f t="shared" si="226"/>
        <v>37806</v>
      </c>
      <c r="G287" s="100">
        <f t="shared" si="227"/>
        <v>37806</v>
      </c>
      <c r="H287" s="105">
        <f t="shared" si="213"/>
        <v>1</v>
      </c>
      <c r="I287" s="109">
        <v>37806</v>
      </c>
      <c r="J287" s="148">
        <v>37806</v>
      </c>
      <c r="K287" s="105">
        <f t="shared" si="222"/>
        <v>1</v>
      </c>
      <c r="L287" s="146"/>
      <c r="M287" s="163"/>
      <c r="N287" s="163"/>
      <c r="O287" s="50"/>
      <c r="P287" s="163"/>
      <c r="Q287" s="127"/>
      <c r="R287" s="146"/>
      <c r="S287" s="236"/>
      <c r="T287" s="146"/>
      <c r="U287" s="163"/>
      <c r="V287" s="163"/>
      <c r="W287" s="50"/>
      <c r="X287" s="163"/>
    </row>
    <row r="288" spans="1:24">
      <c r="B288" s="34"/>
      <c r="C288" s="34"/>
      <c r="D288" s="70" t="s">
        <v>52</v>
      </c>
      <c r="E288" s="79" t="s">
        <v>53</v>
      </c>
      <c r="F288" s="96">
        <f t="shared" si="226"/>
        <v>332989</v>
      </c>
      <c r="G288" s="100">
        <f t="shared" si="227"/>
        <v>360963.54</v>
      </c>
      <c r="H288" s="105">
        <f t="shared" si="213"/>
        <v>1.0840104027460367</v>
      </c>
      <c r="I288" s="109">
        <v>332989</v>
      </c>
      <c r="J288" s="148">
        <v>360963.54</v>
      </c>
      <c r="K288" s="105">
        <f t="shared" si="222"/>
        <v>1.0840104027460367</v>
      </c>
      <c r="L288" s="146"/>
      <c r="M288" s="163"/>
      <c r="N288" s="163"/>
      <c r="O288" s="50"/>
      <c r="P288" s="163"/>
      <c r="Q288" s="127"/>
      <c r="R288" s="146"/>
      <c r="S288" s="236"/>
      <c r="T288" s="146"/>
      <c r="U288" s="163"/>
      <c r="V288" s="163"/>
      <c r="W288" s="50"/>
      <c r="X288" s="163"/>
    </row>
    <row r="289" spans="1:24" hidden="1">
      <c r="B289" s="34"/>
      <c r="C289" s="34"/>
      <c r="D289" s="70" t="s">
        <v>29</v>
      </c>
      <c r="E289" s="82" t="s">
        <v>163</v>
      </c>
      <c r="F289" s="96">
        <f t="shared" si="226"/>
        <v>0</v>
      </c>
      <c r="G289" s="100">
        <f t="shared" si="227"/>
        <v>0</v>
      </c>
      <c r="H289" s="105" t="e">
        <f t="shared" si="213"/>
        <v>#DIV/0!</v>
      </c>
      <c r="I289" s="109">
        <v>0</v>
      </c>
      <c r="J289" s="148"/>
      <c r="K289" s="105" t="e">
        <f t="shared" si="222"/>
        <v>#DIV/0!</v>
      </c>
      <c r="L289" s="146"/>
      <c r="M289" s="163"/>
      <c r="N289" s="163"/>
      <c r="O289" s="50"/>
      <c r="P289" s="163"/>
      <c r="Q289" s="127"/>
      <c r="R289" s="146"/>
      <c r="S289" s="236"/>
      <c r="T289" s="146"/>
      <c r="U289" s="163"/>
      <c r="V289" s="163"/>
      <c r="W289" s="50"/>
      <c r="X289" s="163"/>
    </row>
    <row r="290" spans="1:24" s="6" customFormat="1">
      <c r="A290" s="227"/>
      <c r="B290" s="33"/>
      <c r="C290" s="33">
        <v>85417</v>
      </c>
      <c r="D290" s="67"/>
      <c r="E290" s="85" t="s">
        <v>81</v>
      </c>
      <c r="F290" s="95">
        <f t="shared" si="226"/>
        <v>72527</v>
      </c>
      <c r="G290" s="99">
        <f t="shared" si="227"/>
        <v>79769.289999999994</v>
      </c>
      <c r="H290" s="104">
        <f t="shared" si="213"/>
        <v>1.0998564672466804</v>
      </c>
      <c r="I290" s="108">
        <f>SUM(I291:I292)</f>
        <v>72527</v>
      </c>
      <c r="J290" s="142">
        <f>SUM(J291:J292)</f>
        <v>79769.289999999994</v>
      </c>
      <c r="K290" s="104">
        <f t="shared" si="222"/>
        <v>1.0998564672466804</v>
      </c>
      <c r="L290" s="142">
        <f t="shared" ref="L290:R290" si="234">SUM(L291:L292)</f>
        <v>0</v>
      </c>
      <c r="M290" s="162">
        <f t="shared" si="234"/>
        <v>0</v>
      </c>
      <c r="N290" s="162">
        <f t="shared" si="234"/>
        <v>0</v>
      </c>
      <c r="O290" s="49">
        <f t="shared" si="234"/>
        <v>0</v>
      </c>
      <c r="P290" s="162">
        <f t="shared" si="234"/>
        <v>0</v>
      </c>
      <c r="Q290" s="126">
        <f t="shared" si="234"/>
        <v>0</v>
      </c>
      <c r="R290" s="142">
        <f t="shared" si="234"/>
        <v>0</v>
      </c>
      <c r="S290" s="235"/>
      <c r="T290" s="142">
        <f>SUM(T291:T292)</f>
        <v>0</v>
      </c>
      <c r="U290" s="162">
        <f>SUM(U291:U292)</f>
        <v>0</v>
      </c>
      <c r="V290" s="162">
        <f>SUM(V291:V292)</f>
        <v>0</v>
      </c>
      <c r="W290" s="49">
        <f>SUM(W291:W292)</f>
        <v>0</v>
      </c>
      <c r="X290" s="162">
        <f>SUM(X291:X292)</f>
        <v>0</v>
      </c>
    </row>
    <row r="291" spans="1:24">
      <c r="A291"/>
      <c r="B291" s="34"/>
      <c r="C291" s="34"/>
      <c r="D291" s="70" t="s">
        <v>52</v>
      </c>
      <c r="E291" s="79" t="s">
        <v>53</v>
      </c>
      <c r="F291" s="96">
        <f t="shared" si="226"/>
        <v>70839</v>
      </c>
      <c r="G291" s="100">
        <f t="shared" si="227"/>
        <v>76805.539999999994</v>
      </c>
      <c r="H291" s="105">
        <f t="shared" si="213"/>
        <v>1.0842267677409336</v>
      </c>
      <c r="I291" s="109">
        <v>70839</v>
      </c>
      <c r="J291" s="148">
        <v>76805.539999999994</v>
      </c>
      <c r="K291" s="105">
        <f t="shared" si="222"/>
        <v>1.0842267677409336</v>
      </c>
      <c r="L291" s="146"/>
      <c r="M291" s="163"/>
      <c r="N291" s="163"/>
      <c r="O291" s="50"/>
      <c r="P291" s="163"/>
      <c r="Q291" s="127"/>
      <c r="R291" s="146"/>
      <c r="S291" s="236"/>
      <c r="T291" s="146"/>
      <c r="U291" s="163"/>
      <c r="V291" s="163"/>
      <c r="W291" s="50"/>
      <c r="X291" s="163"/>
    </row>
    <row r="292" spans="1:24">
      <c r="A292"/>
      <c r="B292" s="34"/>
      <c r="C292" s="34"/>
      <c r="D292" s="70" t="s">
        <v>7</v>
      </c>
      <c r="E292" s="79" t="s">
        <v>8</v>
      </c>
      <c r="F292" s="96">
        <f t="shared" si="226"/>
        <v>1688</v>
      </c>
      <c r="G292" s="100">
        <f t="shared" si="227"/>
        <v>2963.75</v>
      </c>
      <c r="H292" s="105">
        <f t="shared" si="213"/>
        <v>1.7557760663507109</v>
      </c>
      <c r="I292" s="109">
        <v>1688</v>
      </c>
      <c r="J292" s="148">
        <v>2963.75</v>
      </c>
      <c r="K292" s="105">
        <f t="shared" si="222"/>
        <v>1.7557760663507109</v>
      </c>
      <c r="L292" s="146"/>
      <c r="M292" s="163"/>
      <c r="N292" s="163"/>
      <c r="O292" s="50"/>
      <c r="P292" s="163"/>
      <c r="Q292" s="127"/>
      <c r="R292" s="146"/>
      <c r="S292" s="236"/>
      <c r="T292" s="146"/>
      <c r="U292" s="163"/>
      <c r="V292" s="163"/>
      <c r="W292" s="50"/>
      <c r="X292" s="163"/>
    </row>
    <row r="293" spans="1:24">
      <c r="A293"/>
      <c r="B293" s="36">
        <v>855</v>
      </c>
      <c r="C293" s="36"/>
      <c r="D293" s="71"/>
      <c r="E293" s="81" t="s">
        <v>189</v>
      </c>
      <c r="F293" s="97">
        <f t="shared" ref="F293:F308" si="235">SUM(I293+Q293)</f>
        <v>1591128</v>
      </c>
      <c r="G293" s="101">
        <f t="shared" ref="G293:G308" si="236">SUM(J293+R293)</f>
        <v>1600630.1600000001</v>
      </c>
      <c r="H293" s="106">
        <f t="shared" ref="H293:H307" si="237">SUM(G293/F293)</f>
        <v>1.0059719645433931</v>
      </c>
      <c r="I293" s="110">
        <f>SUM(I294+I296+I303)</f>
        <v>1591128</v>
      </c>
      <c r="J293" s="144">
        <f>SUM(J294+J296+J303)</f>
        <v>1600630.1600000001</v>
      </c>
      <c r="K293" s="106">
        <f t="shared" ref="K293:K307" si="238">SUM(J293/I293)</f>
        <v>1.0059719645433931</v>
      </c>
      <c r="L293" s="144">
        <f>SUM(L296+L303)</f>
        <v>58437.81</v>
      </c>
      <c r="M293" s="144">
        <f t="shared" ref="M293:R293" si="239">SUM(M296+M303)</f>
        <v>0</v>
      </c>
      <c r="N293" s="144">
        <f>SUM(N294+N296+N303)</f>
        <v>488098.25</v>
      </c>
      <c r="O293" s="144">
        <f t="shared" si="239"/>
        <v>0</v>
      </c>
      <c r="P293" s="144">
        <f t="shared" si="239"/>
        <v>0</v>
      </c>
      <c r="Q293" s="144">
        <f t="shared" si="239"/>
        <v>0</v>
      </c>
      <c r="R293" s="144">
        <f t="shared" si="239"/>
        <v>0</v>
      </c>
      <c r="S293" s="237"/>
      <c r="T293" s="144">
        <f>SUM(T296+T303)</f>
        <v>0</v>
      </c>
      <c r="U293" s="165">
        <f t="shared" ref="U293:X293" si="240">SUM(U296+U303)</f>
        <v>0</v>
      </c>
      <c r="V293" s="165">
        <f t="shared" si="240"/>
        <v>0</v>
      </c>
      <c r="W293" s="165">
        <f t="shared" si="240"/>
        <v>0</v>
      </c>
      <c r="X293" s="165">
        <f t="shared" si="240"/>
        <v>0</v>
      </c>
    </row>
    <row r="294" spans="1:24">
      <c r="A294"/>
      <c r="B294" s="33"/>
      <c r="C294" s="33">
        <v>85504</v>
      </c>
      <c r="D294" s="67"/>
      <c r="E294" s="85" t="s">
        <v>208</v>
      </c>
      <c r="F294" s="95">
        <f t="shared" ref="F294:F295" si="241">SUM(I294+Q294)</f>
        <v>34410</v>
      </c>
      <c r="G294" s="99">
        <f t="shared" ref="G294:G295" si="242">SUM(J294+R294)</f>
        <v>30378.57</v>
      </c>
      <c r="H294" s="104">
        <f t="shared" ref="H294" si="243">SUM(G294/F294)</f>
        <v>0.88284132519616387</v>
      </c>
      <c r="I294" s="108">
        <f>SUM(I295)</f>
        <v>34410</v>
      </c>
      <c r="J294" s="142">
        <f>SUM(J295)</f>
        <v>30378.57</v>
      </c>
      <c r="K294" s="104">
        <f t="shared" ref="K294:K295" si="244">SUM(J294/I294)</f>
        <v>0.88284132519616387</v>
      </c>
      <c r="L294" s="142">
        <f>SUM(L295)</f>
        <v>0</v>
      </c>
      <c r="M294" s="162">
        <f>SUM(M295:M298)</f>
        <v>0</v>
      </c>
      <c r="N294" s="162">
        <f>SUM(N295)</f>
        <v>30378.57</v>
      </c>
      <c r="O294" s="49">
        <f>SUM(O295:O298)</f>
        <v>0</v>
      </c>
      <c r="P294" s="162">
        <f>SUM(P295:P298)</f>
        <v>0</v>
      </c>
      <c r="Q294" s="126">
        <f>SUM(Q295:Q298)</f>
        <v>0</v>
      </c>
      <c r="R294" s="142">
        <f>SUM(R295:R298)</f>
        <v>0</v>
      </c>
      <c r="S294" s="235"/>
      <c r="T294" s="142">
        <f>SUM(T295:T298)</f>
        <v>0</v>
      </c>
      <c r="U294" s="162">
        <f>SUM(U295:U298)</f>
        <v>0</v>
      </c>
      <c r="V294" s="162">
        <f>SUM(V295:V298)</f>
        <v>0</v>
      </c>
      <c r="W294" s="49">
        <f>SUM(W295:W298)</f>
        <v>0</v>
      </c>
      <c r="X294" s="162">
        <f>SUM(X295:X298)</f>
        <v>0</v>
      </c>
    </row>
    <row r="295" spans="1:24">
      <c r="A295"/>
      <c r="B295" s="34"/>
      <c r="C295" s="34"/>
      <c r="D295" s="70" t="s">
        <v>27</v>
      </c>
      <c r="E295" s="82" t="s">
        <v>146</v>
      </c>
      <c r="F295" s="96">
        <f t="shared" si="241"/>
        <v>34410</v>
      </c>
      <c r="G295" s="100">
        <f t="shared" si="242"/>
        <v>30378.57</v>
      </c>
      <c r="H295" s="105">
        <f t="shared" si="237"/>
        <v>0.88284132519616387</v>
      </c>
      <c r="I295" s="109">
        <v>34410</v>
      </c>
      <c r="J295" s="148">
        <v>30378.57</v>
      </c>
      <c r="K295" s="105">
        <f t="shared" si="244"/>
        <v>0.88284132519616387</v>
      </c>
      <c r="L295" s="146"/>
      <c r="M295" s="163"/>
      <c r="N295" s="163">
        <v>30378.57</v>
      </c>
      <c r="O295" s="50"/>
      <c r="P295" s="163"/>
      <c r="Q295" s="127"/>
      <c r="R295" s="146"/>
      <c r="S295" s="236"/>
      <c r="T295" s="146"/>
      <c r="U295" s="163"/>
      <c r="V295" s="163"/>
      <c r="W295" s="50"/>
      <c r="X295" s="163"/>
    </row>
    <row r="296" spans="1:24">
      <c r="A296"/>
      <c r="B296" s="33"/>
      <c r="C296" s="33">
        <v>85508</v>
      </c>
      <c r="D296" s="67"/>
      <c r="E296" s="85" t="s">
        <v>70</v>
      </c>
      <c r="F296" s="95">
        <f t="shared" si="235"/>
        <v>968718</v>
      </c>
      <c r="G296" s="99">
        <f t="shared" si="236"/>
        <v>888832.54</v>
      </c>
      <c r="H296" s="104">
        <f t="shared" si="237"/>
        <v>0.91753486566782083</v>
      </c>
      <c r="I296" s="108">
        <f>SUM(I297:I302)</f>
        <v>968718</v>
      </c>
      <c r="J296" s="142">
        <f t="shared" ref="J296" si="245">SUM(J297:J302)</f>
        <v>888832.54</v>
      </c>
      <c r="K296" s="104">
        <f t="shared" si="238"/>
        <v>0.91753486566782083</v>
      </c>
      <c r="L296" s="142">
        <f t="shared" ref="L296:R296" si="246">SUM(L297:L302)</f>
        <v>58437.81</v>
      </c>
      <c r="M296" s="162">
        <f t="shared" si="246"/>
        <v>0</v>
      </c>
      <c r="N296" s="162">
        <f t="shared" si="246"/>
        <v>457719.68</v>
      </c>
      <c r="O296" s="49">
        <f t="shared" si="246"/>
        <v>0</v>
      </c>
      <c r="P296" s="162">
        <f t="shared" si="246"/>
        <v>0</v>
      </c>
      <c r="Q296" s="126">
        <f t="shared" si="246"/>
        <v>0</v>
      </c>
      <c r="R296" s="142">
        <f t="shared" si="246"/>
        <v>0</v>
      </c>
      <c r="S296" s="235"/>
      <c r="T296" s="142">
        <f t="shared" ref="T296:X296" si="247">SUM(T297:T302)</f>
        <v>0</v>
      </c>
      <c r="U296" s="162">
        <f t="shared" si="247"/>
        <v>0</v>
      </c>
      <c r="V296" s="162">
        <f t="shared" si="247"/>
        <v>0</v>
      </c>
      <c r="W296" s="49">
        <f t="shared" si="247"/>
        <v>0</v>
      </c>
      <c r="X296" s="162">
        <f t="shared" si="247"/>
        <v>0</v>
      </c>
    </row>
    <row r="297" spans="1:24">
      <c r="A297"/>
      <c r="B297" s="34"/>
      <c r="C297" s="34"/>
      <c r="D297" s="72" t="s">
        <v>103</v>
      </c>
      <c r="E297" s="82" t="s">
        <v>152</v>
      </c>
      <c r="F297" s="96">
        <f t="shared" si="235"/>
        <v>0</v>
      </c>
      <c r="G297" s="100">
        <f t="shared" si="236"/>
        <v>89.29</v>
      </c>
      <c r="H297" s="105"/>
      <c r="I297" s="109">
        <v>0</v>
      </c>
      <c r="J297" s="148">
        <v>89.29</v>
      </c>
      <c r="K297" s="105"/>
      <c r="L297" s="146"/>
      <c r="M297" s="163"/>
      <c r="N297" s="163"/>
      <c r="O297" s="50"/>
      <c r="P297" s="163"/>
      <c r="Q297" s="127"/>
      <c r="R297" s="146"/>
      <c r="S297" s="236"/>
      <c r="T297" s="146"/>
      <c r="U297" s="163"/>
      <c r="V297" s="163"/>
      <c r="W297" s="50"/>
      <c r="X297" s="163"/>
    </row>
    <row r="298" spans="1:24">
      <c r="A298"/>
      <c r="B298" s="34"/>
      <c r="C298" s="34"/>
      <c r="D298" s="72" t="s">
        <v>12</v>
      </c>
      <c r="E298" s="79" t="s">
        <v>190</v>
      </c>
      <c r="F298" s="96">
        <f t="shared" si="235"/>
        <v>190651</v>
      </c>
      <c r="G298" s="100">
        <f t="shared" si="236"/>
        <v>199290.21</v>
      </c>
      <c r="H298" s="105">
        <f t="shared" si="237"/>
        <v>1.0453142653329905</v>
      </c>
      <c r="I298" s="109">
        <v>190651</v>
      </c>
      <c r="J298" s="148">
        <v>199290.21</v>
      </c>
      <c r="K298" s="105">
        <f t="shared" si="238"/>
        <v>1.0453142653329905</v>
      </c>
      <c r="L298" s="146"/>
      <c r="M298" s="163"/>
      <c r="N298" s="163"/>
      <c r="O298" s="50"/>
      <c r="P298" s="163"/>
      <c r="Q298" s="127"/>
      <c r="R298" s="146"/>
      <c r="S298" s="236"/>
      <c r="T298" s="146"/>
      <c r="U298" s="163"/>
      <c r="V298" s="163"/>
      <c r="W298" s="50"/>
      <c r="X298" s="163"/>
    </row>
    <row r="299" spans="1:24">
      <c r="A299"/>
      <c r="B299" s="34"/>
      <c r="C299" s="34"/>
      <c r="D299" s="72" t="s">
        <v>52</v>
      </c>
      <c r="E299" s="82" t="s">
        <v>53</v>
      </c>
      <c r="F299" s="96">
        <f t="shared" si="235"/>
        <v>159318</v>
      </c>
      <c r="G299" s="100">
        <f t="shared" si="236"/>
        <v>173286.45</v>
      </c>
      <c r="H299" s="105">
        <f t="shared" si="237"/>
        <v>1.0876765337250029</v>
      </c>
      <c r="I299" s="109">
        <v>159318</v>
      </c>
      <c r="J299" s="148">
        <v>173286.45</v>
      </c>
      <c r="K299" s="105">
        <f t="shared" si="238"/>
        <v>1.0876765337250029</v>
      </c>
      <c r="L299" s="146"/>
      <c r="M299" s="163"/>
      <c r="N299" s="163"/>
      <c r="O299" s="50"/>
      <c r="P299" s="163"/>
      <c r="Q299" s="127"/>
      <c r="R299" s="146"/>
      <c r="S299" s="236"/>
      <c r="T299" s="146"/>
      <c r="U299" s="163"/>
      <c r="V299" s="163"/>
      <c r="W299" s="50"/>
      <c r="X299" s="163"/>
    </row>
    <row r="300" spans="1:24">
      <c r="A300"/>
      <c r="B300" s="34"/>
      <c r="C300" s="34"/>
      <c r="D300" s="72" t="s">
        <v>105</v>
      </c>
      <c r="E300" s="250" t="s">
        <v>109</v>
      </c>
      <c r="F300" s="96">
        <f t="shared" si="235"/>
        <v>0</v>
      </c>
      <c r="G300" s="100">
        <f t="shared" si="236"/>
        <v>9.1</v>
      </c>
      <c r="H300" s="105"/>
      <c r="I300" s="109">
        <v>0</v>
      </c>
      <c r="J300" s="148">
        <v>9.1</v>
      </c>
      <c r="K300" s="105"/>
      <c r="L300" s="146"/>
      <c r="M300" s="163"/>
      <c r="N300" s="163"/>
      <c r="O300" s="50"/>
      <c r="P300" s="163"/>
      <c r="Q300" s="127"/>
      <c r="R300" s="146"/>
      <c r="S300" s="236"/>
      <c r="T300" s="146"/>
      <c r="U300" s="163"/>
      <c r="V300" s="163"/>
      <c r="W300" s="50"/>
      <c r="X300" s="163"/>
    </row>
    <row r="301" spans="1:24">
      <c r="A301"/>
      <c r="B301" s="34"/>
      <c r="C301" s="34"/>
      <c r="D301" s="70" t="s">
        <v>156</v>
      </c>
      <c r="E301" s="82" t="s">
        <v>106</v>
      </c>
      <c r="F301" s="96">
        <f t="shared" si="235"/>
        <v>156464</v>
      </c>
      <c r="G301" s="100">
        <f t="shared" si="236"/>
        <v>58437.81</v>
      </c>
      <c r="H301" s="105">
        <f t="shared" si="237"/>
        <v>0.37349045147765619</v>
      </c>
      <c r="I301" s="109">
        <v>156464</v>
      </c>
      <c r="J301" s="148">
        <v>58437.81</v>
      </c>
      <c r="K301" s="105">
        <f t="shared" si="238"/>
        <v>0.37349045147765619</v>
      </c>
      <c r="L301" s="146">
        <v>58437.81</v>
      </c>
      <c r="M301" s="163"/>
      <c r="N301" s="163"/>
      <c r="O301" s="50"/>
      <c r="P301" s="163"/>
      <c r="Q301" s="127"/>
      <c r="R301" s="146"/>
      <c r="S301" s="236"/>
      <c r="T301" s="146"/>
      <c r="U301" s="163"/>
      <c r="V301" s="163"/>
      <c r="W301" s="50"/>
      <c r="X301" s="163"/>
    </row>
    <row r="302" spans="1:24">
      <c r="A302"/>
      <c r="B302" s="34"/>
      <c r="C302" s="34"/>
      <c r="D302" s="70" t="s">
        <v>162</v>
      </c>
      <c r="E302" s="82" t="s">
        <v>146</v>
      </c>
      <c r="F302" s="96">
        <f t="shared" si="235"/>
        <v>462285</v>
      </c>
      <c r="G302" s="100">
        <f t="shared" si="236"/>
        <v>457719.68</v>
      </c>
      <c r="H302" s="105">
        <f t="shared" si="237"/>
        <v>0.99012444704024571</v>
      </c>
      <c r="I302" s="109">
        <v>462285</v>
      </c>
      <c r="J302" s="148">
        <v>457719.68</v>
      </c>
      <c r="K302" s="105">
        <f t="shared" si="238"/>
        <v>0.99012444704024571</v>
      </c>
      <c r="L302" s="146"/>
      <c r="M302" s="163"/>
      <c r="N302" s="163">
        <v>457719.68</v>
      </c>
      <c r="O302" s="50"/>
      <c r="P302" s="163"/>
      <c r="Q302" s="127"/>
      <c r="R302" s="146"/>
      <c r="S302" s="236"/>
      <c r="T302" s="146"/>
      <c r="U302" s="163"/>
      <c r="V302" s="163"/>
      <c r="W302" s="50"/>
      <c r="X302" s="163"/>
    </row>
    <row r="303" spans="1:24">
      <c r="A303"/>
      <c r="B303" s="33"/>
      <c r="C303" s="33">
        <v>85510</v>
      </c>
      <c r="D303" s="67"/>
      <c r="E303" s="85" t="s">
        <v>191</v>
      </c>
      <c r="F303" s="95">
        <f t="shared" si="235"/>
        <v>588000</v>
      </c>
      <c r="G303" s="99">
        <f t="shared" si="236"/>
        <v>681419.05</v>
      </c>
      <c r="H303" s="104">
        <f t="shared" si="237"/>
        <v>1.1588759353741498</v>
      </c>
      <c r="I303" s="111">
        <f>SUM(I304:I308)</f>
        <v>588000</v>
      </c>
      <c r="J303" s="145">
        <f>SUM(J304:J308)</f>
        <v>681419.05</v>
      </c>
      <c r="K303" s="104">
        <f t="shared" si="238"/>
        <v>1.1588759353741498</v>
      </c>
      <c r="L303" s="145">
        <f t="shared" ref="L303:R303" si="248">SUM(L304:L308)</f>
        <v>0</v>
      </c>
      <c r="M303" s="167">
        <f t="shared" si="248"/>
        <v>0</v>
      </c>
      <c r="N303" s="167">
        <f t="shared" si="248"/>
        <v>0</v>
      </c>
      <c r="O303" s="53">
        <f t="shared" si="248"/>
        <v>0</v>
      </c>
      <c r="P303" s="167">
        <f t="shared" si="248"/>
        <v>0</v>
      </c>
      <c r="Q303" s="130">
        <f t="shared" si="248"/>
        <v>0</v>
      </c>
      <c r="R303" s="145">
        <f t="shared" si="248"/>
        <v>0</v>
      </c>
      <c r="S303" s="235"/>
      <c r="T303" s="145">
        <f>SUM(T304:T308)</f>
        <v>0</v>
      </c>
      <c r="U303" s="167">
        <f>SUM(U304:U308)</f>
        <v>0</v>
      </c>
      <c r="V303" s="167">
        <f>SUM(V304:V308)</f>
        <v>0</v>
      </c>
      <c r="W303" s="53">
        <f>SUM(W304:W308)</f>
        <v>0</v>
      </c>
      <c r="X303" s="167">
        <f>SUM(X304:X308)</f>
        <v>0</v>
      </c>
    </row>
    <row r="304" spans="1:24">
      <c r="A304"/>
      <c r="B304" s="34"/>
      <c r="C304" s="34"/>
      <c r="D304" s="72" t="s">
        <v>12</v>
      </c>
      <c r="E304" s="79" t="s">
        <v>13</v>
      </c>
      <c r="F304" s="96">
        <f t="shared" si="235"/>
        <v>223830</v>
      </c>
      <c r="G304" s="100">
        <f t="shared" si="236"/>
        <v>222808.31</v>
      </c>
      <c r="H304" s="105">
        <f t="shared" si="237"/>
        <v>0.99543541973819416</v>
      </c>
      <c r="I304" s="109">
        <v>223830</v>
      </c>
      <c r="J304" s="148">
        <v>222808.31</v>
      </c>
      <c r="K304" s="105">
        <f t="shared" si="238"/>
        <v>0.99543541973819416</v>
      </c>
      <c r="L304" s="146"/>
      <c r="M304" s="163"/>
      <c r="N304" s="163"/>
      <c r="O304" s="50"/>
      <c r="P304" s="163"/>
      <c r="Q304" s="127"/>
      <c r="R304" s="146"/>
      <c r="S304" s="236"/>
      <c r="T304" s="146"/>
      <c r="U304" s="163"/>
      <c r="V304" s="163"/>
      <c r="W304" s="50"/>
      <c r="X304" s="163"/>
    </row>
    <row r="305" spans="1:24">
      <c r="A305"/>
      <c r="B305" s="34"/>
      <c r="C305" s="34"/>
      <c r="D305" s="72" t="s">
        <v>52</v>
      </c>
      <c r="E305" s="82" t="s">
        <v>53</v>
      </c>
      <c r="F305" s="96">
        <f t="shared" si="235"/>
        <v>282661</v>
      </c>
      <c r="G305" s="100">
        <f t="shared" si="236"/>
        <v>282660.36</v>
      </c>
      <c r="H305" s="105">
        <f t="shared" si="237"/>
        <v>0.9999977358036658</v>
      </c>
      <c r="I305" s="109">
        <v>282661</v>
      </c>
      <c r="J305" s="148">
        <v>282660.36</v>
      </c>
      <c r="K305" s="105">
        <f t="shared" si="238"/>
        <v>0.9999977358036658</v>
      </c>
      <c r="L305" s="146"/>
      <c r="M305" s="163"/>
      <c r="N305" s="163"/>
      <c r="O305" s="50"/>
      <c r="P305" s="163"/>
      <c r="Q305" s="127"/>
      <c r="R305" s="146"/>
      <c r="S305" s="236"/>
      <c r="T305" s="146"/>
      <c r="U305" s="163"/>
      <c r="V305" s="163"/>
      <c r="W305" s="50"/>
      <c r="X305" s="163"/>
    </row>
    <row r="306" spans="1:24">
      <c r="A306"/>
      <c r="B306" s="34"/>
      <c r="C306" s="34"/>
      <c r="D306" s="72" t="s">
        <v>29</v>
      </c>
      <c r="E306" s="82" t="s">
        <v>163</v>
      </c>
      <c r="F306" s="96">
        <f t="shared" si="235"/>
        <v>0</v>
      </c>
      <c r="G306" s="100">
        <f t="shared" si="236"/>
        <v>208.12</v>
      </c>
      <c r="H306" s="105"/>
      <c r="I306" s="109">
        <v>0</v>
      </c>
      <c r="J306" s="148">
        <v>208.12</v>
      </c>
      <c r="K306" s="105"/>
      <c r="L306" s="146"/>
      <c r="M306" s="163"/>
      <c r="N306" s="163"/>
      <c r="O306" s="50"/>
      <c r="P306" s="163"/>
      <c r="Q306" s="127"/>
      <c r="R306" s="146"/>
      <c r="S306" s="236"/>
      <c r="T306" s="146"/>
      <c r="U306" s="163"/>
      <c r="V306" s="163"/>
      <c r="W306" s="50"/>
      <c r="X306" s="163"/>
    </row>
    <row r="307" spans="1:24">
      <c r="A307"/>
      <c r="B307" s="34"/>
      <c r="C307" s="34"/>
      <c r="D307" s="72" t="s">
        <v>16</v>
      </c>
      <c r="E307" s="82" t="s">
        <v>168</v>
      </c>
      <c r="F307" s="96">
        <f t="shared" si="235"/>
        <v>81509</v>
      </c>
      <c r="G307" s="100">
        <f t="shared" si="236"/>
        <v>174129</v>
      </c>
      <c r="H307" s="105">
        <f t="shared" si="237"/>
        <v>2.136316235016992</v>
      </c>
      <c r="I307" s="109">
        <v>81509</v>
      </c>
      <c r="J307" s="148">
        <v>174129</v>
      </c>
      <c r="K307" s="105">
        <f t="shared" si="238"/>
        <v>2.136316235016992</v>
      </c>
      <c r="L307" s="146"/>
      <c r="M307" s="163"/>
      <c r="N307" s="163"/>
      <c r="O307" s="50"/>
      <c r="P307" s="163"/>
      <c r="Q307" s="127"/>
      <c r="R307" s="146"/>
      <c r="S307" s="236"/>
      <c r="T307" s="146"/>
      <c r="U307" s="163"/>
      <c r="V307" s="163"/>
      <c r="W307" s="50"/>
      <c r="X307" s="163"/>
    </row>
    <row r="308" spans="1:24">
      <c r="A308"/>
      <c r="B308" s="34"/>
      <c r="C308" s="34"/>
      <c r="D308" s="70" t="s">
        <v>7</v>
      </c>
      <c r="E308" s="79" t="s">
        <v>8</v>
      </c>
      <c r="F308" s="96">
        <f t="shared" si="235"/>
        <v>0</v>
      </c>
      <c r="G308" s="100">
        <f t="shared" si="236"/>
        <v>1613.26</v>
      </c>
      <c r="H308" s="105"/>
      <c r="I308" s="109">
        <v>0</v>
      </c>
      <c r="J308" s="148">
        <v>1613.26</v>
      </c>
      <c r="K308" s="105"/>
      <c r="L308" s="146"/>
      <c r="M308" s="163"/>
      <c r="N308" s="163"/>
      <c r="O308" s="50"/>
      <c r="P308" s="163"/>
      <c r="Q308" s="127"/>
      <c r="R308" s="146"/>
      <c r="S308" s="236"/>
      <c r="T308" s="146"/>
      <c r="U308" s="163"/>
      <c r="V308" s="163"/>
      <c r="W308" s="50"/>
      <c r="X308" s="163"/>
    </row>
    <row r="309" spans="1:24" s="5" customFormat="1">
      <c r="A309" s="9"/>
      <c r="B309" s="36">
        <v>900</v>
      </c>
      <c r="C309" s="36"/>
      <c r="D309" s="71"/>
      <c r="E309" s="81" t="s">
        <v>82</v>
      </c>
      <c r="F309" s="97">
        <f t="shared" si="226"/>
        <v>274256</v>
      </c>
      <c r="G309" s="101">
        <f t="shared" si="227"/>
        <v>268435.95</v>
      </c>
      <c r="H309" s="106">
        <f t="shared" si="213"/>
        <v>0.97877876874161374</v>
      </c>
      <c r="I309" s="110">
        <f>SUM(I310+I312)</f>
        <v>171000</v>
      </c>
      <c r="J309" s="144">
        <f>SUM(J310+J312)</f>
        <v>164755.67000000001</v>
      </c>
      <c r="K309" s="106">
        <f t="shared" si="222"/>
        <v>0.96348345029239768</v>
      </c>
      <c r="L309" s="144">
        <f>SUM(L310+L312)</f>
        <v>0</v>
      </c>
      <c r="M309" s="165">
        <f t="shared" ref="M309:X309" si="249">SUM(M310)</f>
        <v>164755.67000000001</v>
      </c>
      <c r="N309" s="165">
        <f t="shared" si="249"/>
        <v>0</v>
      </c>
      <c r="O309" s="52">
        <f t="shared" si="249"/>
        <v>0</v>
      </c>
      <c r="P309" s="165">
        <f t="shared" si="249"/>
        <v>0</v>
      </c>
      <c r="Q309" s="129">
        <f>SUM(Q310+Q312)</f>
        <v>103256</v>
      </c>
      <c r="R309" s="144">
        <f>SUM(R310+R312)</f>
        <v>103680.28</v>
      </c>
      <c r="S309" s="237">
        <f t="shared" si="224"/>
        <v>1.0041090106143953</v>
      </c>
      <c r="T309" s="144">
        <f>SUM(T310+T312)</f>
        <v>103680.28</v>
      </c>
      <c r="U309" s="165">
        <f t="shared" si="249"/>
        <v>0</v>
      </c>
      <c r="V309" s="165">
        <f t="shared" si="249"/>
        <v>0</v>
      </c>
      <c r="W309" s="52">
        <f t="shared" si="249"/>
        <v>0</v>
      </c>
      <c r="X309" s="165">
        <f t="shared" si="249"/>
        <v>0</v>
      </c>
    </row>
    <row r="310" spans="1:24" s="6" customFormat="1">
      <c r="A310" s="227"/>
      <c r="B310" s="33"/>
      <c r="C310" s="33">
        <v>90019</v>
      </c>
      <c r="D310" s="67"/>
      <c r="E310" s="78" t="s">
        <v>83</v>
      </c>
      <c r="F310" s="95">
        <f t="shared" si="226"/>
        <v>171000</v>
      </c>
      <c r="G310" s="99">
        <f t="shared" si="227"/>
        <v>164755.67000000001</v>
      </c>
      <c r="H310" s="104">
        <f t="shared" si="213"/>
        <v>0.96348345029239768</v>
      </c>
      <c r="I310" s="111">
        <f>SUM(I311:I311)</f>
        <v>171000</v>
      </c>
      <c r="J310" s="145">
        <f>SUM(J311:J311)</f>
        <v>164755.67000000001</v>
      </c>
      <c r="K310" s="104">
        <f t="shared" si="222"/>
        <v>0.96348345029239768</v>
      </c>
      <c r="L310" s="145">
        <f t="shared" ref="L310:R310" si="250">SUM(L311:L311)</f>
        <v>0</v>
      </c>
      <c r="M310" s="167">
        <f t="shared" si="250"/>
        <v>164755.67000000001</v>
      </c>
      <c r="N310" s="167">
        <f t="shared" si="250"/>
        <v>0</v>
      </c>
      <c r="O310" s="53">
        <f t="shared" si="250"/>
        <v>0</v>
      </c>
      <c r="P310" s="167">
        <f t="shared" si="250"/>
        <v>0</v>
      </c>
      <c r="Q310" s="130">
        <f t="shared" si="250"/>
        <v>0</v>
      </c>
      <c r="R310" s="145">
        <f t="shared" si="250"/>
        <v>0</v>
      </c>
      <c r="S310" s="235"/>
      <c r="T310" s="145">
        <f>SUM(T311:T311)</f>
        <v>0</v>
      </c>
      <c r="U310" s="167">
        <f>SUM(U311:U311)</f>
        <v>0</v>
      </c>
      <c r="V310" s="167">
        <f>SUM(V311:V311)</f>
        <v>0</v>
      </c>
      <c r="W310" s="53">
        <f>SUM(W311:W311)</f>
        <v>0</v>
      </c>
      <c r="X310" s="167">
        <f>SUM(X311:X311)</f>
        <v>0</v>
      </c>
    </row>
    <row r="311" spans="1:24">
      <c r="B311" s="34"/>
      <c r="C311" s="34"/>
      <c r="D311" s="72" t="s">
        <v>12</v>
      </c>
      <c r="E311" s="79" t="s">
        <v>13</v>
      </c>
      <c r="F311" s="96">
        <f t="shared" si="226"/>
        <v>171000</v>
      </c>
      <c r="G311" s="100">
        <f t="shared" si="227"/>
        <v>164755.67000000001</v>
      </c>
      <c r="H311" s="105">
        <f t="shared" si="213"/>
        <v>0.96348345029239768</v>
      </c>
      <c r="I311" s="112">
        <v>171000</v>
      </c>
      <c r="J311" s="146">
        <v>164755.67000000001</v>
      </c>
      <c r="K311" s="105">
        <f t="shared" si="222"/>
        <v>0.96348345029239768</v>
      </c>
      <c r="L311" s="146"/>
      <c r="M311" s="163">
        <v>164755.67000000001</v>
      </c>
      <c r="N311" s="163"/>
      <c r="O311" s="50"/>
      <c r="P311" s="163"/>
      <c r="Q311" s="127"/>
      <c r="R311" s="146"/>
      <c r="S311" s="236"/>
      <c r="T311" s="146"/>
      <c r="U311" s="163"/>
      <c r="V311" s="163"/>
      <c r="W311" s="50"/>
      <c r="X311" s="163"/>
    </row>
    <row r="312" spans="1:24">
      <c r="B312" s="37"/>
      <c r="C312" s="37">
        <v>90095</v>
      </c>
      <c r="D312" s="73"/>
      <c r="E312" s="83" t="s">
        <v>64</v>
      </c>
      <c r="F312" s="95">
        <f>SUM(I312+Q312)</f>
        <v>103256</v>
      </c>
      <c r="G312" s="99">
        <f>SUM(J312+R312)</f>
        <v>103680.28</v>
      </c>
      <c r="H312" s="104">
        <f>SUM(G312/F312)</f>
        <v>1.0041090106143953</v>
      </c>
      <c r="I312" s="95">
        <f>SUM(I313:I317)</f>
        <v>0</v>
      </c>
      <c r="J312" s="99">
        <f>SUM(J313:J317)</f>
        <v>0</v>
      </c>
      <c r="K312" s="104"/>
      <c r="L312" s="99">
        <f t="shared" ref="L312:R312" si="251">SUM(L313:L317)</f>
        <v>0</v>
      </c>
      <c r="M312" s="170">
        <f t="shared" si="251"/>
        <v>0</v>
      </c>
      <c r="N312" s="170">
        <f t="shared" si="251"/>
        <v>0</v>
      </c>
      <c r="O312" s="56">
        <f t="shared" si="251"/>
        <v>0</v>
      </c>
      <c r="P312" s="170">
        <f t="shared" si="251"/>
        <v>0</v>
      </c>
      <c r="Q312" s="135">
        <f t="shared" si="251"/>
        <v>103256</v>
      </c>
      <c r="R312" s="99">
        <f t="shared" si="251"/>
        <v>103680.28</v>
      </c>
      <c r="S312" s="235">
        <f t="shared" si="224"/>
        <v>1.0041090106143953</v>
      </c>
      <c r="T312" s="99">
        <f>SUM(T313:T317)</f>
        <v>103680.28</v>
      </c>
      <c r="U312" s="170">
        <f>SUM(U313:U317)</f>
        <v>0</v>
      </c>
      <c r="V312" s="170">
        <f>SUM(V313:V317)</f>
        <v>0</v>
      </c>
      <c r="W312" s="56">
        <f>SUM(W313:W317)</f>
        <v>0</v>
      </c>
      <c r="X312" s="170">
        <f>SUM(X313:X317)</f>
        <v>0</v>
      </c>
    </row>
    <row r="313" spans="1:24" hidden="1">
      <c r="B313" s="34"/>
      <c r="C313" s="34"/>
      <c r="D313" s="70" t="s">
        <v>55</v>
      </c>
      <c r="E313" s="79" t="s">
        <v>106</v>
      </c>
      <c r="F313" s="96">
        <f t="shared" ref="F313:F320" si="252">SUM(I313+Q313)</f>
        <v>0</v>
      </c>
      <c r="G313" s="100">
        <f t="shared" ref="G313:G316" si="253">SUM(J313+R313)</f>
        <v>0</v>
      </c>
      <c r="H313" s="105" t="e">
        <f t="shared" ref="H313:H320" si="254">SUM(G313/F313)</f>
        <v>#DIV/0!</v>
      </c>
      <c r="I313" s="112"/>
      <c r="J313" s="146"/>
      <c r="K313" s="105" t="e">
        <f>SUM(J313/I313)</f>
        <v>#DIV/0!</v>
      </c>
      <c r="L313" s="146"/>
      <c r="M313" s="163"/>
      <c r="N313" s="163"/>
      <c r="O313" s="50"/>
      <c r="P313" s="163"/>
      <c r="Q313" s="127"/>
      <c r="R313" s="146"/>
      <c r="S313" s="236"/>
      <c r="T313" s="146"/>
      <c r="U313" s="163"/>
      <c r="V313" s="163"/>
      <c r="W313" s="50"/>
      <c r="X313" s="163"/>
    </row>
    <row r="314" spans="1:24" hidden="1">
      <c r="B314" s="34"/>
      <c r="C314" s="34"/>
      <c r="D314" s="70" t="s">
        <v>156</v>
      </c>
      <c r="E314" s="79" t="s">
        <v>106</v>
      </c>
      <c r="F314" s="96">
        <f t="shared" si="252"/>
        <v>0</v>
      </c>
      <c r="G314" s="100">
        <f t="shared" si="253"/>
        <v>0</v>
      </c>
      <c r="H314" s="105" t="e">
        <f t="shared" si="254"/>
        <v>#DIV/0!</v>
      </c>
      <c r="I314" s="112"/>
      <c r="J314" s="146"/>
      <c r="K314" s="105" t="e">
        <f>SUM(J314/I314)</f>
        <v>#DIV/0!</v>
      </c>
      <c r="L314" s="146"/>
      <c r="M314" s="163"/>
      <c r="N314" s="163"/>
      <c r="O314" s="50"/>
      <c r="P314" s="163"/>
      <c r="Q314" s="127"/>
      <c r="R314" s="146"/>
      <c r="S314" s="236"/>
      <c r="T314" s="146"/>
      <c r="U314" s="163"/>
      <c r="V314" s="163"/>
      <c r="W314" s="50"/>
      <c r="X314" s="163"/>
    </row>
    <row r="315" spans="1:24" hidden="1">
      <c r="B315" s="34"/>
      <c r="C315" s="34"/>
      <c r="D315" s="70" t="s">
        <v>25</v>
      </c>
      <c r="E315" s="79" t="s">
        <v>192</v>
      </c>
      <c r="F315" s="96">
        <f t="shared" si="252"/>
        <v>0</v>
      </c>
      <c r="G315" s="100">
        <f t="shared" si="253"/>
        <v>0</v>
      </c>
      <c r="H315" s="105" t="e">
        <f t="shared" si="254"/>
        <v>#DIV/0!</v>
      </c>
      <c r="I315" s="112"/>
      <c r="J315" s="146"/>
      <c r="K315" s="105"/>
      <c r="L315" s="146"/>
      <c r="M315" s="163"/>
      <c r="N315" s="163"/>
      <c r="O315" s="50"/>
      <c r="P315" s="163"/>
      <c r="Q315" s="127"/>
      <c r="R315" s="146"/>
      <c r="S315" s="236"/>
      <c r="T315" s="146"/>
      <c r="U315" s="163"/>
      <c r="V315" s="163"/>
      <c r="W315" s="50"/>
      <c r="X315" s="163"/>
    </row>
    <row r="316" spans="1:24" hidden="1">
      <c r="B316" s="34"/>
      <c r="C316" s="34"/>
      <c r="D316" s="70" t="s">
        <v>18</v>
      </c>
      <c r="E316" s="82" t="s">
        <v>106</v>
      </c>
      <c r="F316" s="96">
        <f t="shared" si="252"/>
        <v>0</v>
      </c>
      <c r="G316" s="100">
        <f t="shared" si="253"/>
        <v>0</v>
      </c>
      <c r="H316" s="105" t="e">
        <f t="shared" si="254"/>
        <v>#DIV/0!</v>
      </c>
      <c r="I316" s="112"/>
      <c r="J316" s="146"/>
      <c r="K316" s="105"/>
      <c r="L316" s="146"/>
      <c r="M316" s="163"/>
      <c r="N316" s="163"/>
      <c r="O316" s="50"/>
      <c r="P316" s="163"/>
      <c r="Q316" s="127"/>
      <c r="R316" s="146"/>
      <c r="S316" s="236" t="e">
        <f>SUM(R316/Q316)</f>
        <v>#DIV/0!</v>
      </c>
      <c r="T316" s="146"/>
      <c r="U316" s="163"/>
      <c r="V316" s="163"/>
      <c r="W316" s="50"/>
      <c r="X316" s="163"/>
    </row>
    <row r="317" spans="1:24">
      <c r="B317" s="34"/>
      <c r="C317" s="34"/>
      <c r="D317" s="70" t="s">
        <v>160</v>
      </c>
      <c r="E317" s="82" t="s">
        <v>106</v>
      </c>
      <c r="F317" s="96">
        <f t="shared" si="252"/>
        <v>103256</v>
      </c>
      <c r="G317" s="100">
        <f>SUM(J317+R317)</f>
        <v>103680.28</v>
      </c>
      <c r="H317" s="105">
        <f t="shared" si="254"/>
        <v>1.0041090106143953</v>
      </c>
      <c r="I317" s="112"/>
      <c r="J317" s="146"/>
      <c r="K317" s="105"/>
      <c r="L317" s="146"/>
      <c r="M317" s="163"/>
      <c r="N317" s="163"/>
      <c r="O317" s="50"/>
      <c r="P317" s="163"/>
      <c r="Q317" s="127">
        <v>103256</v>
      </c>
      <c r="R317" s="146">
        <v>103680.28</v>
      </c>
      <c r="S317" s="236">
        <f>SUM(R317/Q317)</f>
        <v>1.0041090106143953</v>
      </c>
      <c r="T317" s="146">
        <v>103680.28</v>
      </c>
      <c r="U317" s="163"/>
      <c r="V317" s="163"/>
      <c r="W317" s="50"/>
      <c r="X317" s="163"/>
    </row>
    <row r="318" spans="1:24">
      <c r="B318" s="36">
        <v>921</v>
      </c>
      <c r="C318" s="36"/>
      <c r="D318" s="71"/>
      <c r="E318" s="81" t="s">
        <v>211</v>
      </c>
      <c r="F318" s="97">
        <f t="shared" si="252"/>
        <v>1537</v>
      </c>
      <c r="G318" s="101">
        <f t="shared" ref="G318:G320" si="255">SUM(J318+R318)</f>
        <v>1536.66</v>
      </c>
      <c r="H318" s="106">
        <f t="shared" si="254"/>
        <v>0.99977878985035784</v>
      </c>
      <c r="I318" s="110">
        <f>SUM(I319+I321)</f>
        <v>1537</v>
      </c>
      <c r="J318" s="144">
        <f>SUM(J319+J321)</f>
        <v>1536.66</v>
      </c>
      <c r="K318" s="106">
        <f t="shared" ref="K318:K320" si="256">SUM(J318/I318)</f>
        <v>0.99977878985035784</v>
      </c>
      <c r="L318" s="144">
        <f>SUM(L319+L321)</f>
        <v>0</v>
      </c>
      <c r="M318" s="165">
        <f t="shared" ref="M318:X318" si="257">SUM(M319)</f>
        <v>0</v>
      </c>
      <c r="N318" s="165">
        <f t="shared" si="257"/>
        <v>0</v>
      </c>
      <c r="O318" s="52">
        <f t="shared" si="257"/>
        <v>0</v>
      </c>
      <c r="P318" s="165">
        <f t="shared" si="257"/>
        <v>0</v>
      </c>
      <c r="Q318" s="129">
        <f>SUM(Q319+Q321)</f>
        <v>0</v>
      </c>
      <c r="R318" s="144">
        <f>SUM(R319+R321)</f>
        <v>0</v>
      </c>
      <c r="S318" s="237" t="e">
        <f t="shared" ref="S318" si="258">SUM(R318/Q318)</f>
        <v>#DIV/0!</v>
      </c>
      <c r="T318" s="144">
        <f>SUM(T319+T321)</f>
        <v>0</v>
      </c>
      <c r="U318" s="165">
        <f t="shared" si="257"/>
        <v>0</v>
      </c>
      <c r="V318" s="165">
        <f t="shared" si="257"/>
        <v>0</v>
      </c>
      <c r="W318" s="52">
        <f t="shared" si="257"/>
        <v>0</v>
      </c>
      <c r="X318" s="165">
        <f t="shared" si="257"/>
        <v>0</v>
      </c>
    </row>
    <row r="319" spans="1:24">
      <c r="B319" s="33"/>
      <c r="C319" s="33">
        <v>92195</v>
      </c>
      <c r="D319" s="67"/>
      <c r="E319" s="78" t="s">
        <v>64</v>
      </c>
      <c r="F319" s="95">
        <f t="shared" si="252"/>
        <v>1537</v>
      </c>
      <c r="G319" s="99">
        <f t="shared" si="255"/>
        <v>1536.66</v>
      </c>
      <c r="H319" s="104">
        <f t="shared" si="254"/>
        <v>0.99977878985035784</v>
      </c>
      <c r="I319" s="111">
        <f>SUM(I320:I320)</f>
        <v>1537</v>
      </c>
      <c r="J319" s="145">
        <f>SUM(J320:J320)</f>
        <v>1536.66</v>
      </c>
      <c r="K319" s="104">
        <f t="shared" si="256"/>
        <v>0.99977878985035784</v>
      </c>
      <c r="L319" s="145">
        <f t="shared" ref="L319:R319" si="259">SUM(L320:L320)</f>
        <v>0</v>
      </c>
      <c r="M319" s="167">
        <f t="shared" si="259"/>
        <v>0</v>
      </c>
      <c r="N319" s="167">
        <f t="shared" si="259"/>
        <v>0</v>
      </c>
      <c r="O319" s="53">
        <f t="shared" si="259"/>
        <v>0</v>
      </c>
      <c r="P319" s="167">
        <f t="shared" si="259"/>
        <v>0</v>
      </c>
      <c r="Q319" s="130">
        <f t="shared" si="259"/>
        <v>0</v>
      </c>
      <c r="R319" s="145">
        <f t="shared" si="259"/>
        <v>0</v>
      </c>
      <c r="S319" s="235"/>
      <c r="T319" s="145">
        <f>SUM(T320:T320)</f>
        <v>0</v>
      </c>
      <c r="U319" s="167">
        <f>SUM(U320:U320)</f>
        <v>0</v>
      </c>
      <c r="V319" s="167">
        <f>SUM(V320:V320)</f>
        <v>0</v>
      </c>
      <c r="W319" s="53">
        <f>SUM(W320:W320)</f>
        <v>0</v>
      </c>
      <c r="X319" s="167">
        <f>SUM(X320:X320)</f>
        <v>0</v>
      </c>
    </row>
    <row r="320" spans="1:24">
      <c r="B320" s="34"/>
      <c r="C320" s="34"/>
      <c r="D320" s="72" t="s">
        <v>16</v>
      </c>
      <c r="E320" s="82" t="s">
        <v>168</v>
      </c>
      <c r="F320" s="96">
        <f t="shared" si="252"/>
        <v>1537</v>
      </c>
      <c r="G320" s="100">
        <f t="shared" si="255"/>
        <v>1536.66</v>
      </c>
      <c r="H320" s="105">
        <f t="shared" si="254"/>
        <v>0.99977878985035784</v>
      </c>
      <c r="I320" s="112">
        <v>1537</v>
      </c>
      <c r="J320" s="146">
        <v>1536.66</v>
      </c>
      <c r="K320" s="105">
        <f t="shared" si="256"/>
        <v>0.99977878985035784</v>
      </c>
      <c r="L320" s="146"/>
      <c r="M320" s="163"/>
      <c r="N320" s="163"/>
      <c r="O320" s="50"/>
      <c r="P320" s="163"/>
      <c r="Q320" s="127"/>
      <c r="R320" s="146"/>
      <c r="S320" s="236"/>
      <c r="T320" s="146"/>
      <c r="U320" s="163"/>
      <c r="V320" s="163"/>
      <c r="W320" s="50"/>
      <c r="X320" s="163"/>
    </row>
    <row r="321" spans="1:24" hidden="1">
      <c r="B321" s="38">
        <v>926</v>
      </c>
      <c r="C321" s="38"/>
      <c r="D321" s="74"/>
      <c r="E321" s="92" t="s">
        <v>125</v>
      </c>
      <c r="F321" s="97">
        <f t="shared" si="226"/>
        <v>0</v>
      </c>
      <c r="G321" s="101">
        <f t="shared" si="227"/>
        <v>0</v>
      </c>
      <c r="H321" s="106" t="e">
        <f t="shared" si="213"/>
        <v>#DIV/0!</v>
      </c>
      <c r="I321" s="123">
        <f>SUM(I322)</f>
        <v>0</v>
      </c>
      <c r="J321" s="159">
        <f t="shared" ref="J321:X321" si="260">SUM(J322)</f>
        <v>0</v>
      </c>
      <c r="K321" s="106"/>
      <c r="L321" s="159">
        <f t="shared" si="260"/>
        <v>0</v>
      </c>
      <c r="M321" s="179">
        <f t="shared" si="260"/>
        <v>0</v>
      </c>
      <c r="N321" s="179">
        <f t="shared" si="260"/>
        <v>0</v>
      </c>
      <c r="O321" s="62">
        <f t="shared" si="260"/>
        <v>0</v>
      </c>
      <c r="P321" s="179">
        <f t="shared" si="260"/>
        <v>0</v>
      </c>
      <c r="Q321" s="141">
        <f t="shared" si="260"/>
        <v>0</v>
      </c>
      <c r="R321" s="159">
        <f t="shared" si="260"/>
        <v>0</v>
      </c>
      <c r="S321" s="237" t="e">
        <f t="shared" si="224"/>
        <v>#DIV/0!</v>
      </c>
      <c r="T321" s="159">
        <f t="shared" si="260"/>
        <v>0</v>
      </c>
      <c r="U321" s="179">
        <f t="shared" si="260"/>
        <v>0</v>
      </c>
      <c r="V321" s="179">
        <f t="shared" si="260"/>
        <v>0</v>
      </c>
      <c r="W321" s="62">
        <f t="shared" si="260"/>
        <v>0</v>
      </c>
      <c r="X321" s="179">
        <f t="shared" si="260"/>
        <v>0</v>
      </c>
    </row>
    <row r="322" spans="1:24" hidden="1">
      <c r="B322" s="37"/>
      <c r="C322" s="37">
        <v>92695</v>
      </c>
      <c r="D322" s="73"/>
      <c r="E322" s="83" t="s">
        <v>64</v>
      </c>
      <c r="F322" s="95">
        <f>SUM(F323:F323)</f>
        <v>0</v>
      </c>
      <c r="G322" s="99">
        <f>SUM(G323:G323)</f>
        <v>0</v>
      </c>
      <c r="H322" s="104" t="e">
        <f>SUM(H323:H323)</f>
        <v>#DIV/0!</v>
      </c>
      <c r="I322" s="95">
        <f>SUM(I323:I323)</f>
        <v>0</v>
      </c>
      <c r="J322" s="99">
        <f>SUM(J323:J323)</f>
        <v>0</v>
      </c>
      <c r="K322" s="104"/>
      <c r="L322" s="99">
        <f t="shared" ref="L322:R322" si="261">SUM(L323:L323)</f>
        <v>0</v>
      </c>
      <c r="M322" s="170">
        <f t="shared" si="261"/>
        <v>0</v>
      </c>
      <c r="N322" s="170">
        <f t="shared" si="261"/>
        <v>0</v>
      </c>
      <c r="O322" s="56">
        <f t="shared" si="261"/>
        <v>0</v>
      </c>
      <c r="P322" s="170">
        <f t="shared" si="261"/>
        <v>0</v>
      </c>
      <c r="Q322" s="135">
        <f t="shared" si="261"/>
        <v>0</v>
      </c>
      <c r="R322" s="99">
        <f t="shared" si="261"/>
        <v>0</v>
      </c>
      <c r="S322" s="235" t="e">
        <f t="shared" si="224"/>
        <v>#DIV/0!</v>
      </c>
      <c r="T322" s="99">
        <f>SUM(T323:T323)</f>
        <v>0</v>
      </c>
      <c r="U322" s="170">
        <f>SUM(U323:U323)</f>
        <v>0</v>
      </c>
      <c r="V322" s="170">
        <f>SUM(V323:V323)</f>
        <v>0</v>
      </c>
      <c r="W322" s="56">
        <f>SUM(W323:W323)</f>
        <v>0</v>
      </c>
      <c r="X322" s="170">
        <f>SUM(X323:X323)</f>
        <v>0</v>
      </c>
    </row>
    <row r="323" spans="1:24" hidden="1">
      <c r="B323" s="34"/>
      <c r="C323" s="34"/>
      <c r="D323" s="70" t="s">
        <v>102</v>
      </c>
      <c r="E323" s="82" t="s">
        <v>107</v>
      </c>
      <c r="F323" s="96"/>
      <c r="G323" s="100"/>
      <c r="H323" s="105" t="e">
        <f t="shared" si="213"/>
        <v>#DIV/0!</v>
      </c>
      <c r="I323" s="112">
        <v>0</v>
      </c>
      <c r="J323" s="146"/>
      <c r="K323" s="105"/>
      <c r="L323" s="146"/>
      <c r="M323" s="163"/>
      <c r="N323" s="163"/>
      <c r="O323" s="50"/>
      <c r="P323" s="163"/>
      <c r="Q323" s="127"/>
      <c r="R323" s="146"/>
      <c r="S323" s="236" t="e">
        <f t="shared" si="224"/>
        <v>#DIV/0!</v>
      </c>
      <c r="T323" s="146"/>
      <c r="U323" s="163"/>
      <c r="V323" s="163"/>
      <c r="W323" s="50"/>
      <c r="X323" s="163"/>
    </row>
    <row r="324" spans="1:24" ht="15" customHeight="1" thickBot="1">
      <c r="B324" s="181"/>
      <c r="C324" s="181"/>
      <c r="D324" s="181"/>
      <c r="E324" s="182" t="s">
        <v>84</v>
      </c>
      <c r="F324" s="183">
        <f>SUM(I324+Q324)</f>
        <v>98096372</v>
      </c>
      <c r="G324" s="184">
        <f>SUM(J324+R324)</f>
        <v>96407131.899999991</v>
      </c>
      <c r="H324" s="185">
        <f t="shared" si="213"/>
        <v>0.98277979026584172</v>
      </c>
      <c r="I324" s="183">
        <f>SUM(I321+I309+I85+I273+I252+I205+I195+I132+I119+I111+I93+I73+I59+I88+I47+I19+I16+I13+I8+I108+I293+I41+I318)</f>
        <v>80649457</v>
      </c>
      <c r="J324" s="184">
        <f>SUM(J321+J309+J85+J273+J252+J205+J195+J132+J119+J111+J93+J73+J59+J88+J47+J19+J16+J13+J8+J108+J293+J41+J318)</f>
        <v>80139616.529999986</v>
      </c>
      <c r="K324" s="194">
        <f>SUM(J324/I324)</f>
        <v>0.99367831490793534</v>
      </c>
      <c r="L324" s="184">
        <f>SUM(L321+L309+L273+L252+L205+L195+L132+L119+L111+L108+L85+L88+L93+L73+L59+L47+L19+L16+L13+L8+L293+L41+L318)</f>
        <v>4075276.41</v>
      </c>
      <c r="M324" s="184">
        <f t="shared" ref="M324:P324" si="262">SUM(M321+M309+M273+M252+M205+M195+M132+M119+M111+M108+M85+M88+M93+M73+M59+M47+M19+M16+M13+M8+M293+M41+M318)</f>
        <v>164755.67000000001</v>
      </c>
      <c r="N324" s="184">
        <f t="shared" si="262"/>
        <v>10911479.899999999</v>
      </c>
      <c r="O324" s="184">
        <f t="shared" si="262"/>
        <v>146726.38</v>
      </c>
      <c r="P324" s="184">
        <f t="shared" si="262"/>
        <v>14960</v>
      </c>
      <c r="Q324" s="184">
        <f>SUM(Q321+Q309+Q273+Q252+Q205+Q195+Q132+Q119+Q111+Q93+Q73+Q59+Q47+Q108+Q19+Q16+Q13+Q8+Q293+Q41)</f>
        <v>17446915</v>
      </c>
      <c r="R324" s="184">
        <f>SUM(R321+R309+R273+R252+R205+R195+R132+R119+R111+R93+R73+R59+R47+R19+R16+R13+R8+R293+R41)</f>
        <v>16267515.369999999</v>
      </c>
      <c r="S324" s="242">
        <f t="shared" si="224"/>
        <v>0.93240067771293655</v>
      </c>
      <c r="T324" s="184">
        <f>SUM(T321+T309+T273+T252+T205+T195+T132+T119+T111+T93+T73+T59+T47+T19+T16+T13+T293+T41+T8)</f>
        <v>12987762.01</v>
      </c>
      <c r="U324" s="184">
        <f t="shared" ref="U324:W324" si="263">SUM(U321+U309+U273+U252+U205+U195+U132+U119+U111+U93+U73+U59+U47+U19+U16+U13+U293+U41+U8)</f>
        <v>0</v>
      </c>
      <c r="V324" s="184">
        <f t="shared" si="263"/>
        <v>607100</v>
      </c>
      <c r="W324" s="184">
        <f t="shared" si="263"/>
        <v>0</v>
      </c>
      <c r="X324" s="186">
        <f>SUM(X321+X309+X273+X252+X205+X195+X132+X119+X111+X93+X73+X59+X47+X19+X16+X13+X8)</f>
        <v>0</v>
      </c>
    </row>
    <row r="325" spans="1:24">
      <c r="B325" s="187"/>
      <c r="C325" s="187"/>
      <c r="D325" s="187"/>
      <c r="E325" s="188" t="s">
        <v>98</v>
      </c>
      <c r="F325" s="231">
        <f>SUM(F326:F327)</f>
        <v>9807686</v>
      </c>
      <c r="G325" s="189">
        <f>SUM(G326:G327)</f>
        <v>9807686.8000000007</v>
      </c>
      <c r="H325" s="190">
        <f t="shared" si="213"/>
        <v>1.00000008156868</v>
      </c>
      <c r="I325" s="269">
        <f>SUM(I326:I327)</f>
        <v>0</v>
      </c>
      <c r="J325" s="189">
        <f>SUM(J326:J327)</f>
        <v>0</v>
      </c>
      <c r="K325" s="190"/>
      <c r="L325" s="188"/>
      <c r="M325" s="191"/>
      <c r="N325" s="191"/>
      <c r="O325" s="192"/>
      <c r="P325" s="191"/>
      <c r="Q325" s="193"/>
      <c r="R325" s="188"/>
      <c r="S325" s="243"/>
      <c r="T325" s="188"/>
      <c r="U325" s="191"/>
      <c r="V325" s="191"/>
      <c r="W325" s="192"/>
      <c r="X325" s="191"/>
    </row>
    <row r="326" spans="1:24">
      <c r="B326" s="46"/>
      <c r="C326" s="46"/>
      <c r="D326" s="77">
        <v>950</v>
      </c>
      <c r="E326" s="46" t="s">
        <v>110</v>
      </c>
      <c r="F326" s="96">
        <v>532211</v>
      </c>
      <c r="G326" s="100">
        <v>532211.80000000005</v>
      </c>
      <c r="H326" s="105">
        <f t="shared" si="213"/>
        <v>1.0000015031632192</v>
      </c>
      <c r="I326" s="112"/>
      <c r="J326" s="146"/>
      <c r="K326" s="105"/>
      <c r="L326" s="146"/>
      <c r="M326" s="163"/>
      <c r="N326" s="163"/>
      <c r="O326" s="50"/>
      <c r="P326" s="163"/>
      <c r="Q326" s="127"/>
      <c r="R326" s="146"/>
      <c r="S326" s="236"/>
      <c r="T326" s="146"/>
      <c r="U326" s="163"/>
      <c r="V326" s="163"/>
      <c r="W326" s="50"/>
      <c r="X326" s="163"/>
    </row>
    <row r="327" spans="1:24">
      <c r="B327" s="46"/>
      <c r="C327" s="46"/>
      <c r="D327" s="77">
        <v>952</v>
      </c>
      <c r="E327" s="46" t="s">
        <v>100</v>
      </c>
      <c r="F327" s="96">
        <v>9275475</v>
      </c>
      <c r="G327" s="100">
        <v>9275475</v>
      </c>
      <c r="H327" s="105">
        <f t="shared" si="213"/>
        <v>1</v>
      </c>
      <c r="I327" s="112"/>
      <c r="J327" s="146"/>
      <c r="K327" s="105"/>
      <c r="L327" s="146"/>
      <c r="M327" s="163"/>
      <c r="N327" s="163"/>
      <c r="O327" s="50"/>
      <c r="P327" s="163"/>
      <c r="Q327" s="127"/>
      <c r="R327" s="146"/>
      <c r="S327" s="236"/>
      <c r="T327" s="146"/>
      <c r="U327" s="163"/>
      <c r="V327" s="163"/>
      <c r="W327" s="50"/>
      <c r="X327" s="163"/>
    </row>
    <row r="328" spans="1:24" ht="13.5" thickBot="1">
      <c r="A328"/>
      <c r="B328" s="47"/>
      <c r="C328" s="47"/>
      <c r="D328" s="47"/>
      <c r="E328" s="93" t="s">
        <v>99</v>
      </c>
      <c r="F328" s="232">
        <f>SUM(F324+F325)</f>
        <v>107904058</v>
      </c>
      <c r="G328" s="102">
        <f>SUM(G324+G325)</f>
        <v>106214818.69999999</v>
      </c>
      <c r="H328" s="107">
        <f t="shared" si="213"/>
        <v>0.98434498821165728</v>
      </c>
      <c r="I328" s="124">
        <f>SUM(I324)</f>
        <v>80649457</v>
      </c>
      <c r="J328" s="93">
        <f>SUM(J324)</f>
        <v>80139616.529999986</v>
      </c>
      <c r="K328" s="107">
        <f t="shared" si="222"/>
        <v>0.99367831490793534</v>
      </c>
      <c r="L328" s="93">
        <f t="shared" ref="L328:R328" si="264">SUM(L324)</f>
        <v>4075276.41</v>
      </c>
      <c r="M328" s="180">
        <f t="shared" si="264"/>
        <v>164755.67000000001</v>
      </c>
      <c r="N328" s="180">
        <f>SUM(N324)</f>
        <v>10911479.899999999</v>
      </c>
      <c r="O328" s="64">
        <f t="shared" si="264"/>
        <v>146726.38</v>
      </c>
      <c r="P328" s="180">
        <f t="shared" si="264"/>
        <v>14960</v>
      </c>
      <c r="Q328" s="64">
        <f>SUM(Q324)</f>
        <v>17446915</v>
      </c>
      <c r="R328" s="93">
        <f t="shared" si="264"/>
        <v>16267515.369999999</v>
      </c>
      <c r="S328" s="244">
        <f t="shared" si="224"/>
        <v>0.93240067771293655</v>
      </c>
      <c r="T328" s="93">
        <f>SUM(T324)</f>
        <v>12987762.01</v>
      </c>
      <c r="U328" s="180">
        <f>SUM(U324)</f>
        <v>0</v>
      </c>
      <c r="V328" s="180">
        <f>SUM(V324)</f>
        <v>607100</v>
      </c>
      <c r="W328" s="64">
        <f>SUM(W324)</f>
        <v>0</v>
      </c>
      <c r="X328" s="180">
        <f>SUM(X324)</f>
        <v>0</v>
      </c>
    </row>
    <row r="329" spans="1:24" ht="42.75" customHeight="1">
      <c r="A329"/>
      <c r="F329" s="25">
        <v>98096372</v>
      </c>
      <c r="G329" s="3">
        <v>96407131.900000006</v>
      </c>
    </row>
    <row r="330" spans="1:24">
      <c r="A330"/>
      <c r="E330" s="3"/>
      <c r="I330" s="258">
        <f>98437297+205000+40120+10350+53520+61733+71594+168549+129000+214056+1059184+148100+43989+90200+2390+38476+31652+2583308+2610723+12447+44049</f>
        <v>106055737</v>
      </c>
      <c r="J330" s="257">
        <f>45824376.41+76638.6+36.58+562.33+17.97+29919.17+7524.78+18440.55+56114.96+62077.29+79088.39+107433.32+129637.19+512356.87+105263.97+26934.4+35242.54+16362.42+17460.46+17967.58+1297311.34+1357254.01+85.66+114.45+123.65+5557.63+77537.86</f>
        <v>49861440.379999988</v>
      </c>
    </row>
    <row r="332" spans="1:24">
      <c r="A332"/>
      <c r="E332" s="3"/>
      <c r="F332" s="263">
        <f>F329-F328</f>
        <v>-9807686</v>
      </c>
      <c r="G332" s="263">
        <f>G329-G328</f>
        <v>-9807686.7999999821</v>
      </c>
      <c r="I332" s="260">
        <f>I330-(Q328+I328)</f>
        <v>7959365</v>
      </c>
      <c r="J332" s="260">
        <f>J330-(R328+J328)</f>
        <v>-46545691.520000003</v>
      </c>
    </row>
  </sheetData>
  <mergeCells count="15">
    <mergeCell ref="B1:X1"/>
    <mergeCell ref="B2:X2"/>
    <mergeCell ref="H3:H6"/>
    <mergeCell ref="B3:B6"/>
    <mergeCell ref="C3:C6"/>
    <mergeCell ref="D3:D6"/>
    <mergeCell ref="E3:E6"/>
    <mergeCell ref="F3:F6"/>
    <mergeCell ref="G3:G6"/>
    <mergeCell ref="I5:L5"/>
    <mergeCell ref="I4:L4"/>
    <mergeCell ref="M5:P5"/>
    <mergeCell ref="U5:X5"/>
    <mergeCell ref="Q5:T5"/>
    <mergeCell ref="Q4:T4"/>
  </mergeCells>
  <phoneticPr fontId="26" type="noConversion"/>
  <pageMargins left="3.937007874015748E-2" right="3.937007874015748E-2" top="0.35433070866141736" bottom="0.35433070866141736" header="0.31496062992125984" footer="0.31496062992125984"/>
  <pageSetup paperSize="9" scale="5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Bartosik</dc:creator>
  <cp:lastModifiedBy>user</cp:lastModifiedBy>
  <cp:lastPrinted>2019-03-12T13:15:29Z</cp:lastPrinted>
  <dcterms:created xsi:type="dcterms:W3CDTF">2010-08-05T11:40:45Z</dcterms:created>
  <dcterms:modified xsi:type="dcterms:W3CDTF">2019-03-27T12:13:15Z</dcterms:modified>
</cp:coreProperties>
</file>