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7\opisówka I półrocze 2017\"/>
    </mc:Choice>
  </mc:AlternateContent>
  <bookViews>
    <workbookView xWindow="930" yWindow="0" windowWidth="27870" windowHeight="14310" tabRatio="597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M208" i="1" l="1"/>
  <c r="N208" i="1"/>
  <c r="O208" i="1"/>
  <c r="P208" i="1"/>
  <c r="Q208" i="1"/>
  <c r="R208" i="1"/>
  <c r="L208" i="1"/>
  <c r="J208" i="1"/>
  <c r="I208" i="1"/>
  <c r="F208" i="1" s="1"/>
  <c r="G262" i="1"/>
  <c r="G263" i="1"/>
  <c r="F262" i="1"/>
  <c r="K248" i="1"/>
  <c r="K254" i="1"/>
  <c r="G253" i="1"/>
  <c r="G254" i="1"/>
  <c r="F253" i="1"/>
  <c r="F254" i="1"/>
  <c r="H254" i="1" s="1"/>
  <c r="G248" i="1"/>
  <c r="F248" i="1"/>
  <c r="K255" i="1"/>
  <c r="G255" i="1"/>
  <c r="F255" i="1"/>
  <c r="K252" i="1"/>
  <c r="G252" i="1"/>
  <c r="F252" i="1"/>
  <c r="K251" i="1"/>
  <c r="G251" i="1"/>
  <c r="F251" i="1"/>
  <c r="X250" i="1"/>
  <c r="W250" i="1"/>
  <c r="V250" i="1"/>
  <c r="U250" i="1"/>
  <c r="T250" i="1"/>
  <c r="T243" i="1" s="1"/>
  <c r="R250" i="1"/>
  <c r="Q250" i="1"/>
  <c r="P250" i="1"/>
  <c r="O250" i="1"/>
  <c r="N250" i="1"/>
  <c r="M250" i="1"/>
  <c r="L250" i="1"/>
  <c r="J250" i="1"/>
  <c r="G250" i="1" s="1"/>
  <c r="I250" i="1"/>
  <c r="K249" i="1"/>
  <c r="G249" i="1"/>
  <c r="F249" i="1"/>
  <c r="K247" i="1"/>
  <c r="G247" i="1"/>
  <c r="F247" i="1"/>
  <c r="K246" i="1"/>
  <c r="G246" i="1"/>
  <c r="F246" i="1"/>
  <c r="G245" i="1"/>
  <c r="F245" i="1"/>
  <c r="X244" i="1"/>
  <c r="X243" i="1" s="1"/>
  <c r="W244" i="1"/>
  <c r="W243" i="1" s="1"/>
  <c r="V244" i="1"/>
  <c r="V243" i="1" s="1"/>
  <c r="U244" i="1"/>
  <c r="U243" i="1" s="1"/>
  <c r="T244" i="1"/>
  <c r="R244" i="1"/>
  <c r="G244" i="1" s="1"/>
  <c r="Q244" i="1"/>
  <c r="Q243" i="1" s="1"/>
  <c r="P244" i="1"/>
  <c r="P243" i="1" s="1"/>
  <c r="O244" i="1"/>
  <c r="O243" i="1" s="1"/>
  <c r="N244" i="1"/>
  <c r="N243" i="1" s="1"/>
  <c r="M244" i="1"/>
  <c r="M243" i="1" s="1"/>
  <c r="L244" i="1"/>
  <c r="L243" i="1" s="1"/>
  <c r="J244" i="1"/>
  <c r="I244" i="1"/>
  <c r="I243" i="1" s="1"/>
  <c r="K233" i="1"/>
  <c r="G233" i="1"/>
  <c r="F233" i="1"/>
  <c r="G223" i="1"/>
  <c r="F223" i="1"/>
  <c r="K209" i="1"/>
  <c r="G209" i="1"/>
  <c r="F209" i="1"/>
  <c r="J186" i="1"/>
  <c r="I186" i="1"/>
  <c r="G180" i="1"/>
  <c r="F180" i="1"/>
  <c r="G144" i="1"/>
  <c r="G145" i="1"/>
  <c r="F144" i="1"/>
  <c r="F145" i="1"/>
  <c r="H145" i="1" s="1"/>
  <c r="K135" i="1"/>
  <c r="K136" i="1"/>
  <c r="K137" i="1"/>
  <c r="G135" i="1"/>
  <c r="G136" i="1"/>
  <c r="G137" i="1"/>
  <c r="F135" i="1"/>
  <c r="F136" i="1"/>
  <c r="F137" i="1"/>
  <c r="K130" i="1"/>
  <c r="G130" i="1"/>
  <c r="F130" i="1"/>
  <c r="K126" i="1"/>
  <c r="G126" i="1"/>
  <c r="F126" i="1"/>
  <c r="F127" i="1"/>
  <c r="K113" i="1"/>
  <c r="K114" i="1"/>
  <c r="K112" i="1"/>
  <c r="F114" i="1"/>
  <c r="G113" i="1"/>
  <c r="F113" i="1"/>
  <c r="F86" i="1"/>
  <c r="M84" i="1"/>
  <c r="N84" i="1"/>
  <c r="O84" i="1"/>
  <c r="P84" i="1"/>
  <c r="Q84" i="1"/>
  <c r="R84" i="1"/>
  <c r="L84" i="1"/>
  <c r="K86" i="1"/>
  <c r="K85" i="1"/>
  <c r="J84" i="1"/>
  <c r="I84" i="1"/>
  <c r="G72" i="1"/>
  <c r="F72" i="1"/>
  <c r="K66" i="1"/>
  <c r="K53" i="1"/>
  <c r="G53" i="1"/>
  <c r="F53" i="1"/>
  <c r="G47" i="1"/>
  <c r="F47" i="1"/>
  <c r="G43" i="1"/>
  <c r="F43" i="1"/>
  <c r="G42" i="1"/>
  <c r="F42" i="1"/>
  <c r="X41" i="1"/>
  <c r="X40" i="1" s="1"/>
  <c r="W41" i="1"/>
  <c r="W40" i="1" s="1"/>
  <c r="V41" i="1"/>
  <c r="V40" i="1" s="1"/>
  <c r="U41" i="1"/>
  <c r="U40" i="1" s="1"/>
  <c r="T41" i="1"/>
  <c r="T40" i="1" s="1"/>
  <c r="R41" i="1"/>
  <c r="R40" i="1" s="1"/>
  <c r="Q41" i="1"/>
  <c r="Q40" i="1" s="1"/>
  <c r="P41" i="1"/>
  <c r="P40" i="1" s="1"/>
  <c r="O41" i="1"/>
  <c r="O40" i="1" s="1"/>
  <c r="N41" i="1"/>
  <c r="N40" i="1" s="1"/>
  <c r="M41" i="1"/>
  <c r="M40" i="1" s="1"/>
  <c r="L41" i="1"/>
  <c r="L40" i="1" s="1"/>
  <c r="J41" i="1"/>
  <c r="J40" i="1" s="1"/>
  <c r="I41" i="1"/>
  <c r="S29" i="1"/>
  <c r="S30" i="1"/>
  <c r="G29" i="1"/>
  <c r="G30" i="1"/>
  <c r="F29" i="1"/>
  <c r="F30" i="1"/>
  <c r="H30" i="1" s="1"/>
  <c r="K10" i="1"/>
  <c r="G10" i="1"/>
  <c r="F10" i="1"/>
  <c r="X9" i="1"/>
  <c r="W9" i="1"/>
  <c r="V9" i="1"/>
  <c r="U9" i="1"/>
  <c r="T9" i="1"/>
  <c r="R9" i="1"/>
  <c r="Q9" i="1"/>
  <c r="P9" i="1"/>
  <c r="O9" i="1"/>
  <c r="N9" i="1"/>
  <c r="M9" i="1"/>
  <c r="L9" i="1"/>
  <c r="J9" i="1"/>
  <c r="I9" i="1"/>
  <c r="J243" i="1" l="1"/>
  <c r="R243" i="1"/>
  <c r="K250" i="1"/>
  <c r="H248" i="1"/>
  <c r="H247" i="1"/>
  <c r="H251" i="1"/>
  <c r="H255" i="1"/>
  <c r="H252" i="1"/>
  <c r="K244" i="1"/>
  <c r="H246" i="1"/>
  <c r="H249" i="1"/>
  <c r="F244" i="1"/>
  <c r="H244" i="1" s="1"/>
  <c r="F250" i="1"/>
  <c r="H250" i="1" s="1"/>
  <c r="H223" i="1"/>
  <c r="H233" i="1"/>
  <c r="K41" i="1"/>
  <c r="H209" i="1"/>
  <c r="H136" i="1"/>
  <c r="H130" i="1"/>
  <c r="H137" i="1"/>
  <c r="H135" i="1"/>
  <c r="H126" i="1"/>
  <c r="G41" i="1"/>
  <c r="G40" i="1" s="1"/>
  <c r="K84" i="1"/>
  <c r="H53" i="1"/>
  <c r="H10" i="1"/>
  <c r="H42" i="1"/>
  <c r="I40" i="1"/>
  <c r="K40" i="1" s="1"/>
  <c r="S40" i="1"/>
  <c r="H43" i="1"/>
  <c r="F41" i="1"/>
  <c r="H29" i="1"/>
  <c r="F9" i="1"/>
  <c r="K9" i="1"/>
  <c r="G9" i="1"/>
  <c r="S264" i="1"/>
  <c r="H41" i="1" l="1"/>
  <c r="F40" i="1"/>
  <c r="H40" i="1" s="1"/>
  <c r="H9" i="1"/>
  <c r="L156" i="1"/>
  <c r="K213" i="1" l="1"/>
  <c r="K205" i="1"/>
  <c r="S87" i="1"/>
  <c r="K195" i="1"/>
  <c r="K196" i="1"/>
  <c r="K197" i="1"/>
  <c r="K198" i="1"/>
  <c r="S185" i="1"/>
  <c r="S161" i="1"/>
  <c r="S160" i="1"/>
  <c r="K158" i="1"/>
  <c r="K159" i="1"/>
  <c r="S146" i="1"/>
  <c r="G138" i="1"/>
  <c r="F138" i="1"/>
  <c r="F128" i="1"/>
  <c r="G128" i="1"/>
  <c r="K128" i="1"/>
  <c r="U62" i="1"/>
  <c r="V62" i="1"/>
  <c r="W62" i="1"/>
  <c r="X62" i="1"/>
  <c r="T62" i="1"/>
  <c r="K34" i="1"/>
  <c r="K35" i="1"/>
  <c r="K37" i="1"/>
  <c r="S27" i="1"/>
  <c r="H128" i="1" l="1"/>
  <c r="T156" i="1"/>
  <c r="N56" i="1"/>
  <c r="K261" i="1"/>
  <c r="G222" i="1"/>
  <c r="G224" i="1"/>
  <c r="F222" i="1"/>
  <c r="G205" i="1"/>
  <c r="G206" i="1"/>
  <c r="F205" i="1"/>
  <c r="F206" i="1"/>
  <c r="F207" i="1"/>
  <c r="K171" i="1"/>
  <c r="K172" i="1"/>
  <c r="K175" i="1"/>
  <c r="G172" i="1"/>
  <c r="G173" i="1"/>
  <c r="G174" i="1"/>
  <c r="G175" i="1"/>
  <c r="F172" i="1"/>
  <c r="F173" i="1"/>
  <c r="F174" i="1"/>
  <c r="G34" i="1"/>
  <c r="G35" i="1"/>
  <c r="G36" i="1"/>
  <c r="F34" i="1"/>
  <c r="F35" i="1"/>
  <c r="G260" i="1"/>
  <c r="G261" i="1"/>
  <c r="G264" i="1"/>
  <c r="F260" i="1"/>
  <c r="F261" i="1"/>
  <c r="F263" i="1"/>
  <c r="F264" i="1"/>
  <c r="G198" i="1"/>
  <c r="F198" i="1"/>
  <c r="G197" i="1"/>
  <c r="F197" i="1"/>
  <c r="G196" i="1"/>
  <c r="F196" i="1"/>
  <c r="G184" i="1"/>
  <c r="K184" i="1"/>
  <c r="F184" i="1"/>
  <c r="G160" i="1"/>
  <c r="G161" i="1"/>
  <c r="F160" i="1"/>
  <c r="F161" i="1"/>
  <c r="R156" i="1"/>
  <c r="Q156" i="1"/>
  <c r="G159" i="1"/>
  <c r="F159" i="1"/>
  <c r="G158" i="1"/>
  <c r="F158" i="1"/>
  <c r="J156" i="1"/>
  <c r="I156" i="1"/>
  <c r="F156" i="1" s="1"/>
  <c r="K155" i="1"/>
  <c r="G155" i="1"/>
  <c r="F155" i="1"/>
  <c r="X154" i="1"/>
  <c r="W154" i="1"/>
  <c r="V154" i="1"/>
  <c r="U154" i="1"/>
  <c r="T154" i="1"/>
  <c r="R154" i="1"/>
  <c r="Q154" i="1"/>
  <c r="P154" i="1"/>
  <c r="O154" i="1"/>
  <c r="N154" i="1"/>
  <c r="M154" i="1"/>
  <c r="L154" i="1"/>
  <c r="J154" i="1"/>
  <c r="I154" i="1"/>
  <c r="K153" i="1"/>
  <c r="G153" i="1"/>
  <c r="F153" i="1"/>
  <c r="X152" i="1"/>
  <c r="W152" i="1"/>
  <c r="V152" i="1"/>
  <c r="U152" i="1"/>
  <c r="T152" i="1"/>
  <c r="R152" i="1"/>
  <c r="Q152" i="1"/>
  <c r="P152" i="1"/>
  <c r="O152" i="1"/>
  <c r="N152" i="1"/>
  <c r="M152" i="1"/>
  <c r="L152" i="1"/>
  <c r="J152" i="1"/>
  <c r="I152" i="1"/>
  <c r="G142" i="1"/>
  <c r="K142" i="1"/>
  <c r="F142" i="1"/>
  <c r="G132" i="1"/>
  <c r="K132" i="1"/>
  <c r="F132" i="1"/>
  <c r="F117" i="1"/>
  <c r="G117" i="1"/>
  <c r="K117" i="1"/>
  <c r="K89" i="1"/>
  <c r="G89" i="1"/>
  <c r="F89" i="1"/>
  <c r="X88" i="1"/>
  <c r="X87" i="1" s="1"/>
  <c r="W88" i="1"/>
  <c r="W87" i="1" s="1"/>
  <c r="V88" i="1"/>
  <c r="V87" i="1" s="1"/>
  <c r="U88" i="1"/>
  <c r="U87" i="1" s="1"/>
  <c r="T88" i="1"/>
  <c r="T87" i="1" s="1"/>
  <c r="R88" i="1"/>
  <c r="R87" i="1" s="1"/>
  <c r="Q88" i="1"/>
  <c r="Q87" i="1" s="1"/>
  <c r="P88" i="1"/>
  <c r="P87" i="1" s="1"/>
  <c r="O88" i="1"/>
  <c r="O87" i="1" s="1"/>
  <c r="N88" i="1"/>
  <c r="N87" i="1" s="1"/>
  <c r="M88" i="1"/>
  <c r="M87" i="1" s="1"/>
  <c r="L88" i="1"/>
  <c r="L87" i="1" s="1"/>
  <c r="J88" i="1"/>
  <c r="J87" i="1" s="1"/>
  <c r="I88" i="1"/>
  <c r="K57" i="1"/>
  <c r="G57" i="1"/>
  <c r="F57" i="1"/>
  <c r="J56" i="1"/>
  <c r="I56" i="1"/>
  <c r="F56" i="1" s="1"/>
  <c r="G27" i="1"/>
  <c r="F27" i="1"/>
  <c r="G25" i="1"/>
  <c r="K25" i="1"/>
  <c r="F25" i="1"/>
  <c r="F22" i="1"/>
  <c r="F23" i="1"/>
  <c r="F24" i="1"/>
  <c r="F26" i="1"/>
  <c r="G24" i="1"/>
  <c r="H24" i="1" s="1"/>
  <c r="K24" i="1"/>
  <c r="G23" i="1"/>
  <c r="K23" i="1"/>
  <c r="K22" i="1"/>
  <c r="G21" i="1"/>
  <c r="F21" i="1"/>
  <c r="J14" i="1"/>
  <c r="I14" i="1"/>
  <c r="F12" i="1"/>
  <c r="G18" i="1"/>
  <c r="F88" i="1" l="1"/>
  <c r="G152" i="1"/>
  <c r="F154" i="1"/>
  <c r="K156" i="1"/>
  <c r="S156" i="1"/>
  <c r="H142" i="1"/>
  <c r="H196" i="1"/>
  <c r="H197" i="1"/>
  <c r="H198" i="1"/>
  <c r="H27" i="1"/>
  <c r="H34" i="1"/>
  <c r="H222" i="1"/>
  <c r="H172" i="1"/>
  <c r="H205" i="1"/>
  <c r="G88" i="1"/>
  <c r="H263" i="1"/>
  <c r="H260" i="1"/>
  <c r="H264" i="1"/>
  <c r="H261" i="1"/>
  <c r="I87" i="1"/>
  <c r="H158" i="1"/>
  <c r="H159" i="1"/>
  <c r="H184" i="1"/>
  <c r="H161" i="1"/>
  <c r="H160" i="1"/>
  <c r="G154" i="1"/>
  <c r="K152" i="1"/>
  <c r="K154" i="1"/>
  <c r="H155" i="1"/>
  <c r="H153" i="1"/>
  <c r="F152" i="1"/>
  <c r="H152" i="1" s="1"/>
  <c r="H117" i="1"/>
  <c r="H132" i="1"/>
  <c r="H23" i="1"/>
  <c r="K88" i="1"/>
  <c r="H89" i="1"/>
  <c r="K56" i="1"/>
  <c r="H57" i="1"/>
  <c r="G56" i="1"/>
  <c r="H56" i="1" s="1"/>
  <c r="H25" i="1"/>
  <c r="S36" i="1"/>
  <c r="K260" i="1"/>
  <c r="R259" i="1"/>
  <c r="Q259" i="1"/>
  <c r="S263" i="1"/>
  <c r="J118" i="1"/>
  <c r="I118" i="1"/>
  <c r="J236" i="1"/>
  <c r="I236" i="1"/>
  <c r="R201" i="1"/>
  <c r="M201" i="1"/>
  <c r="N201" i="1"/>
  <c r="O201" i="1"/>
  <c r="P201" i="1"/>
  <c r="L201" i="1"/>
  <c r="K202" i="1"/>
  <c r="J201" i="1"/>
  <c r="I201" i="1"/>
  <c r="Q201" i="1"/>
  <c r="G202" i="1"/>
  <c r="F202" i="1"/>
  <c r="K181" i="1"/>
  <c r="K182" i="1"/>
  <c r="G182" i="1"/>
  <c r="F182" i="1"/>
  <c r="G171" i="1"/>
  <c r="F171" i="1"/>
  <c r="G123" i="1"/>
  <c r="F123" i="1"/>
  <c r="G121" i="1"/>
  <c r="F121" i="1"/>
  <c r="M122" i="1"/>
  <c r="N122" i="1"/>
  <c r="O122" i="1"/>
  <c r="P122" i="1"/>
  <c r="Q122" i="1"/>
  <c r="R122" i="1"/>
  <c r="L122" i="1"/>
  <c r="M120" i="1"/>
  <c r="N120" i="1"/>
  <c r="O120" i="1"/>
  <c r="P120" i="1"/>
  <c r="Q120" i="1"/>
  <c r="R120" i="1"/>
  <c r="L120" i="1"/>
  <c r="K123" i="1"/>
  <c r="J122" i="1"/>
  <c r="G122" i="1" s="1"/>
  <c r="I122" i="1"/>
  <c r="K121" i="1"/>
  <c r="J120" i="1"/>
  <c r="G120" i="1" s="1"/>
  <c r="I120" i="1"/>
  <c r="G93" i="1"/>
  <c r="F93" i="1"/>
  <c r="K71" i="1"/>
  <c r="G71" i="1"/>
  <c r="F71" i="1"/>
  <c r="G49" i="1"/>
  <c r="F49" i="1"/>
  <c r="F48" i="1"/>
  <c r="G22" i="1"/>
  <c r="V186" i="1"/>
  <c r="P203" i="1"/>
  <c r="H88" i="1" l="1"/>
  <c r="H154" i="1"/>
  <c r="G201" i="1"/>
  <c r="H22" i="1"/>
  <c r="K122" i="1"/>
  <c r="H202" i="1"/>
  <c r="F122" i="1"/>
  <c r="K120" i="1"/>
  <c r="H122" i="1"/>
  <c r="H182" i="1"/>
  <c r="F201" i="1"/>
  <c r="K201" i="1"/>
  <c r="H201" i="1"/>
  <c r="F120" i="1"/>
  <c r="H120" i="1" s="1"/>
  <c r="H171" i="1"/>
  <c r="H123" i="1"/>
  <c r="H121" i="1"/>
  <c r="H71" i="1"/>
  <c r="M257" i="1"/>
  <c r="N257" i="1"/>
  <c r="O257" i="1"/>
  <c r="P257" i="1"/>
  <c r="L257" i="1"/>
  <c r="G269" i="1"/>
  <c r="F269" i="1"/>
  <c r="J64" i="1"/>
  <c r="M62" i="1"/>
  <c r="N62" i="1"/>
  <c r="O62" i="1"/>
  <c r="P62" i="1"/>
  <c r="L62" i="1"/>
  <c r="R62" i="1"/>
  <c r="Q62" i="1"/>
  <c r="J62" i="1"/>
  <c r="I62" i="1"/>
  <c r="J101" i="1"/>
  <c r="S28" i="1"/>
  <c r="S31" i="1"/>
  <c r="S48" i="1"/>
  <c r="S54" i="1"/>
  <c r="S83" i="1"/>
  <c r="S164" i="1"/>
  <c r="S165" i="1"/>
  <c r="S224" i="1"/>
  <c r="S267" i="1"/>
  <c r="K12" i="1"/>
  <c r="K15" i="1"/>
  <c r="K18" i="1"/>
  <c r="K33" i="1"/>
  <c r="K38" i="1"/>
  <c r="K39" i="1"/>
  <c r="K50" i="1"/>
  <c r="K51" i="1"/>
  <c r="K52" i="1"/>
  <c r="K60" i="1"/>
  <c r="K61" i="1"/>
  <c r="K63" i="1"/>
  <c r="K65" i="1"/>
  <c r="K69" i="1"/>
  <c r="K73" i="1"/>
  <c r="K74" i="1"/>
  <c r="K76" i="1"/>
  <c r="K77" i="1"/>
  <c r="K81" i="1"/>
  <c r="K92" i="1"/>
  <c r="K96" i="1"/>
  <c r="K97" i="1"/>
  <c r="K100" i="1"/>
  <c r="K102" i="1"/>
  <c r="K104" i="1"/>
  <c r="K106" i="1"/>
  <c r="K107" i="1"/>
  <c r="K109" i="1"/>
  <c r="K115" i="1"/>
  <c r="K116" i="1"/>
  <c r="K119" i="1"/>
  <c r="K125" i="1"/>
  <c r="K127" i="1"/>
  <c r="K129" i="1"/>
  <c r="K131" i="1"/>
  <c r="K134" i="1"/>
  <c r="K139" i="1"/>
  <c r="K140" i="1"/>
  <c r="K143" i="1"/>
  <c r="K148" i="1"/>
  <c r="K149" i="1"/>
  <c r="K151" i="1"/>
  <c r="K167" i="1"/>
  <c r="K170" i="1"/>
  <c r="K176" i="1"/>
  <c r="K178" i="1"/>
  <c r="K179" i="1"/>
  <c r="K183" i="1"/>
  <c r="K189" i="1"/>
  <c r="K190" i="1"/>
  <c r="K193" i="1"/>
  <c r="K194" i="1"/>
  <c r="K199" i="1"/>
  <c r="K200" i="1"/>
  <c r="K204" i="1"/>
  <c r="K206" i="1"/>
  <c r="K207" i="1"/>
  <c r="K212" i="1"/>
  <c r="K215" i="1"/>
  <c r="K217" i="1"/>
  <c r="K220" i="1"/>
  <c r="K227" i="1"/>
  <c r="K228" i="1"/>
  <c r="K230" i="1"/>
  <c r="K235" i="1"/>
  <c r="K237" i="1"/>
  <c r="K238" i="1"/>
  <c r="K239" i="1"/>
  <c r="K241" i="1"/>
  <c r="K242" i="1"/>
  <c r="K258" i="1"/>
  <c r="I266" i="1"/>
  <c r="J266" i="1"/>
  <c r="L266" i="1"/>
  <c r="M266" i="1"/>
  <c r="N266" i="1"/>
  <c r="O266" i="1"/>
  <c r="P266" i="1"/>
  <c r="Q266" i="1"/>
  <c r="R266" i="1"/>
  <c r="T266" i="1"/>
  <c r="U266" i="1"/>
  <c r="V266" i="1"/>
  <c r="W266" i="1"/>
  <c r="X266" i="1"/>
  <c r="I259" i="1"/>
  <c r="J259" i="1"/>
  <c r="L259" i="1"/>
  <c r="L256" i="1" s="1"/>
  <c r="M259" i="1"/>
  <c r="N259" i="1"/>
  <c r="O259" i="1"/>
  <c r="P259" i="1"/>
  <c r="T259" i="1"/>
  <c r="U259" i="1"/>
  <c r="V259" i="1"/>
  <c r="W259" i="1"/>
  <c r="X259" i="1"/>
  <c r="M221" i="1"/>
  <c r="N221" i="1"/>
  <c r="O221" i="1"/>
  <c r="P221" i="1"/>
  <c r="Q221" i="1"/>
  <c r="R221" i="1"/>
  <c r="T221" i="1"/>
  <c r="U221" i="1"/>
  <c r="V221" i="1"/>
  <c r="W221" i="1"/>
  <c r="X221" i="1"/>
  <c r="L221" i="1"/>
  <c r="J211" i="1"/>
  <c r="L211" i="1"/>
  <c r="M211" i="1"/>
  <c r="N211" i="1"/>
  <c r="O211" i="1"/>
  <c r="P211" i="1"/>
  <c r="Q211" i="1"/>
  <c r="R211" i="1"/>
  <c r="T211" i="1"/>
  <c r="U211" i="1"/>
  <c r="V211" i="1"/>
  <c r="W211" i="1"/>
  <c r="X211" i="1"/>
  <c r="I211" i="1"/>
  <c r="G213" i="1"/>
  <c r="F213" i="1"/>
  <c r="G191" i="1"/>
  <c r="F191" i="1"/>
  <c r="R186" i="1"/>
  <c r="Q186" i="1"/>
  <c r="G181" i="1"/>
  <c r="G143" i="1"/>
  <c r="F143" i="1"/>
  <c r="G119" i="1"/>
  <c r="F119" i="1"/>
  <c r="L118" i="1"/>
  <c r="M118" i="1"/>
  <c r="N118" i="1"/>
  <c r="O118" i="1"/>
  <c r="P118" i="1"/>
  <c r="Q118" i="1"/>
  <c r="R118" i="1"/>
  <c r="T118" i="1"/>
  <c r="U118" i="1"/>
  <c r="V118" i="1"/>
  <c r="W118" i="1"/>
  <c r="X118" i="1"/>
  <c r="J105" i="1"/>
  <c r="L105" i="1"/>
  <c r="M105" i="1"/>
  <c r="N105" i="1"/>
  <c r="O105" i="1"/>
  <c r="P105" i="1"/>
  <c r="Q105" i="1"/>
  <c r="R105" i="1"/>
  <c r="T105" i="1"/>
  <c r="U105" i="1"/>
  <c r="V105" i="1"/>
  <c r="W105" i="1"/>
  <c r="X105" i="1"/>
  <c r="I105" i="1"/>
  <c r="G12" i="1"/>
  <c r="G15" i="1"/>
  <c r="G26" i="1"/>
  <c r="G28" i="1"/>
  <c r="G31" i="1"/>
  <c r="G33" i="1"/>
  <c r="G37" i="1"/>
  <c r="G38" i="1"/>
  <c r="G39" i="1"/>
  <c r="G46" i="1"/>
  <c r="G48" i="1"/>
  <c r="G50" i="1"/>
  <c r="G51" i="1"/>
  <c r="G52" i="1"/>
  <c r="G54" i="1"/>
  <c r="G59" i="1"/>
  <c r="G60" i="1"/>
  <c r="G61" i="1"/>
  <c r="G63" i="1"/>
  <c r="G65" i="1"/>
  <c r="G66" i="1"/>
  <c r="G69" i="1"/>
  <c r="G73" i="1"/>
  <c r="G74" i="1"/>
  <c r="G76" i="1"/>
  <c r="G77" i="1"/>
  <c r="G80" i="1"/>
  <c r="G81" i="1"/>
  <c r="G82" i="1"/>
  <c r="G83" i="1"/>
  <c r="G85" i="1"/>
  <c r="G92" i="1"/>
  <c r="G94" i="1"/>
  <c r="G96" i="1"/>
  <c r="G97" i="1"/>
  <c r="G100" i="1"/>
  <c r="G102" i="1"/>
  <c r="G104" i="1"/>
  <c r="G106" i="1"/>
  <c r="G107" i="1"/>
  <c r="G109" i="1"/>
  <c r="G112" i="1"/>
  <c r="G115" i="1"/>
  <c r="G116" i="1"/>
  <c r="G125" i="1"/>
  <c r="G127" i="1"/>
  <c r="H127" i="1" s="1"/>
  <c r="G129" i="1"/>
  <c r="G131" i="1"/>
  <c r="G134" i="1"/>
  <c r="G139" i="1"/>
  <c r="G140" i="1"/>
  <c r="G141" i="1"/>
  <c r="G146" i="1"/>
  <c r="G148" i="1"/>
  <c r="G149" i="1"/>
  <c r="G151" i="1"/>
  <c r="G157" i="1"/>
  <c r="G164" i="1"/>
  <c r="G165" i="1"/>
  <c r="G167" i="1"/>
  <c r="G170" i="1"/>
  <c r="G176" i="1"/>
  <c r="G178" i="1"/>
  <c r="G179" i="1"/>
  <c r="G183" i="1"/>
  <c r="G185" i="1"/>
  <c r="G187" i="1"/>
  <c r="G188" i="1"/>
  <c r="G189" i="1"/>
  <c r="G190" i="1"/>
  <c r="G193" i="1"/>
  <c r="G194" i="1"/>
  <c r="G195" i="1"/>
  <c r="G199" i="1"/>
  <c r="G200" i="1"/>
  <c r="G204" i="1"/>
  <c r="G207" i="1"/>
  <c r="G212" i="1"/>
  <c r="G215" i="1"/>
  <c r="G217" i="1"/>
  <c r="G219" i="1"/>
  <c r="G220" i="1"/>
  <c r="G227" i="1"/>
  <c r="G228" i="1"/>
  <c r="G229" i="1"/>
  <c r="G230" i="1"/>
  <c r="G232" i="1"/>
  <c r="G234" i="1"/>
  <c r="G235" i="1"/>
  <c r="G237" i="1"/>
  <c r="G238" i="1"/>
  <c r="G239" i="1"/>
  <c r="G241" i="1"/>
  <c r="G242" i="1"/>
  <c r="G258" i="1"/>
  <c r="G266" i="1"/>
  <c r="F15" i="1"/>
  <c r="F18" i="1"/>
  <c r="F28" i="1"/>
  <c r="F31" i="1"/>
  <c r="F33" i="1"/>
  <c r="F36" i="1"/>
  <c r="F37" i="1"/>
  <c r="F38" i="1"/>
  <c r="F39" i="1"/>
  <c r="F46" i="1"/>
  <c r="F50" i="1"/>
  <c r="F51" i="1"/>
  <c r="F52" i="1"/>
  <c r="F54" i="1"/>
  <c r="F59" i="1"/>
  <c r="F60" i="1"/>
  <c r="F61" i="1"/>
  <c r="F63" i="1"/>
  <c r="F65" i="1"/>
  <c r="F66" i="1"/>
  <c r="F69" i="1"/>
  <c r="F73" i="1"/>
  <c r="F74" i="1"/>
  <c r="F76" i="1"/>
  <c r="F77" i="1"/>
  <c r="F80" i="1"/>
  <c r="F81" i="1"/>
  <c r="F82" i="1"/>
  <c r="F83" i="1"/>
  <c r="F85" i="1"/>
  <c r="F92" i="1"/>
  <c r="F94" i="1"/>
  <c r="F96" i="1"/>
  <c r="F97" i="1"/>
  <c r="F100" i="1"/>
  <c r="F102" i="1"/>
  <c r="F104" i="1"/>
  <c r="F106" i="1"/>
  <c r="F107" i="1"/>
  <c r="F109" i="1"/>
  <c r="F112" i="1"/>
  <c r="F115" i="1"/>
  <c r="F116" i="1"/>
  <c r="F125" i="1"/>
  <c r="F129" i="1"/>
  <c r="F131" i="1"/>
  <c r="F134" i="1"/>
  <c r="F139" i="1"/>
  <c r="F140" i="1"/>
  <c r="F141" i="1"/>
  <c r="F146" i="1"/>
  <c r="F148" i="1"/>
  <c r="F149" i="1"/>
  <c r="F151" i="1"/>
  <c r="F157" i="1"/>
  <c r="F164" i="1"/>
  <c r="F165" i="1"/>
  <c r="F167" i="1"/>
  <c r="F170" i="1"/>
  <c r="F175" i="1"/>
  <c r="H175" i="1" s="1"/>
  <c r="F176" i="1"/>
  <c r="F178" i="1"/>
  <c r="F179" i="1"/>
  <c r="F181" i="1"/>
  <c r="F183" i="1"/>
  <c r="F185" i="1"/>
  <c r="F187" i="1"/>
  <c r="F188" i="1"/>
  <c r="F189" i="1"/>
  <c r="F190" i="1"/>
  <c r="F193" i="1"/>
  <c r="F194" i="1"/>
  <c r="F195" i="1"/>
  <c r="F199" i="1"/>
  <c r="F200" i="1"/>
  <c r="F204" i="1"/>
  <c r="F212" i="1"/>
  <c r="F215" i="1"/>
  <c r="F217" i="1"/>
  <c r="F219" i="1"/>
  <c r="F220" i="1"/>
  <c r="F224" i="1"/>
  <c r="F227" i="1"/>
  <c r="F228" i="1"/>
  <c r="F229" i="1"/>
  <c r="F230" i="1"/>
  <c r="F232" i="1"/>
  <c r="F234" i="1"/>
  <c r="F235" i="1"/>
  <c r="F237" i="1"/>
  <c r="F238" i="1"/>
  <c r="F239" i="1"/>
  <c r="F241" i="1"/>
  <c r="F242" i="1"/>
  <c r="F258" i="1"/>
  <c r="H200" i="1" l="1"/>
  <c r="H193" i="1"/>
  <c r="H66" i="1"/>
  <c r="H54" i="1"/>
  <c r="H213" i="1"/>
  <c r="H195" i="1"/>
  <c r="H146" i="1"/>
  <c r="H140" i="1"/>
  <c r="H139" i="1"/>
  <c r="H143" i="1"/>
  <c r="H28" i="1"/>
  <c r="K62" i="1"/>
  <c r="H176" i="1"/>
  <c r="K259" i="1"/>
  <c r="H36" i="1"/>
  <c r="S221" i="1"/>
  <c r="H269" i="1"/>
  <c r="K105" i="1"/>
  <c r="K118" i="1"/>
  <c r="K211" i="1"/>
  <c r="G259" i="1"/>
  <c r="S259" i="1"/>
  <c r="S266" i="1"/>
  <c r="F266" i="1"/>
  <c r="F259" i="1"/>
  <c r="H199" i="1"/>
  <c r="H194" i="1"/>
  <c r="H191" i="1"/>
  <c r="H270" i="1"/>
  <c r="H267" i="1"/>
  <c r="H241" i="1"/>
  <c r="H239" i="1"/>
  <c r="H237" i="1"/>
  <c r="H227" i="1"/>
  <c r="H224" i="1"/>
  <c r="H220" i="1"/>
  <c r="H215" i="1"/>
  <c r="H207" i="1"/>
  <c r="H189" i="1"/>
  <c r="H185" i="1"/>
  <c r="H179" i="1"/>
  <c r="H167" i="1"/>
  <c r="H164" i="1"/>
  <c r="H149" i="1"/>
  <c r="H148" i="1"/>
  <c r="H129" i="1"/>
  <c r="H116" i="1"/>
  <c r="H107" i="1"/>
  <c r="H104" i="1"/>
  <c r="H100" i="1"/>
  <c r="H96" i="1"/>
  <c r="H85" i="1"/>
  <c r="H77" i="1"/>
  <c r="H74" i="1"/>
  <c r="H69" i="1"/>
  <c r="H60" i="1"/>
  <c r="H51" i="1"/>
  <c r="H48" i="1"/>
  <c r="H39" i="1"/>
  <c r="H38" i="1"/>
  <c r="H33" i="1"/>
  <c r="H271" i="1"/>
  <c r="H258" i="1"/>
  <c r="H242" i="1"/>
  <c r="H238" i="1"/>
  <c r="H235" i="1"/>
  <c r="H230" i="1"/>
  <c r="H228" i="1"/>
  <c r="H217" i="1"/>
  <c r="H212" i="1"/>
  <c r="H206" i="1"/>
  <c r="H204" i="1"/>
  <c r="H190" i="1"/>
  <c r="H183" i="1"/>
  <c r="H178" i="1"/>
  <c r="H170" i="1"/>
  <c r="H165" i="1"/>
  <c r="H151" i="1"/>
  <c r="H134" i="1"/>
  <c r="H131" i="1"/>
  <c r="H125" i="1"/>
  <c r="H115" i="1"/>
  <c r="H109" i="1"/>
  <c r="H106" i="1"/>
  <c r="H102" i="1"/>
  <c r="H97" i="1"/>
  <c r="H92" i="1"/>
  <c r="H83" i="1"/>
  <c r="H81" i="1"/>
  <c r="H76" i="1"/>
  <c r="H73" i="1"/>
  <c r="H65" i="1"/>
  <c r="H63" i="1"/>
  <c r="H61" i="1"/>
  <c r="H52" i="1"/>
  <c r="H50" i="1"/>
  <c r="H18" i="1"/>
  <c r="H12" i="1"/>
  <c r="H37" i="1"/>
  <c r="H35" i="1"/>
  <c r="H119" i="1"/>
  <c r="H31" i="1"/>
  <c r="H15" i="1"/>
  <c r="H181" i="1"/>
  <c r="G118" i="1"/>
  <c r="F118" i="1"/>
  <c r="V58" i="1"/>
  <c r="X20" i="1"/>
  <c r="J111" i="1"/>
  <c r="I111" i="1"/>
  <c r="R32" i="1"/>
  <c r="J265" i="1"/>
  <c r="L265" i="1"/>
  <c r="M265" i="1"/>
  <c r="N265" i="1"/>
  <c r="P265" i="1"/>
  <c r="Q265" i="1"/>
  <c r="R265" i="1"/>
  <c r="T265" i="1"/>
  <c r="U265" i="1"/>
  <c r="V265" i="1"/>
  <c r="W265" i="1"/>
  <c r="X265" i="1"/>
  <c r="O265" i="1"/>
  <c r="J257" i="1"/>
  <c r="J256" i="1" s="1"/>
  <c r="I257" i="1"/>
  <c r="I256" i="1" s="1"/>
  <c r="J221" i="1"/>
  <c r="I221" i="1"/>
  <c r="F221" i="1" s="1"/>
  <c r="R177" i="1"/>
  <c r="Q177" i="1"/>
  <c r="I70" i="1"/>
  <c r="J70" i="1"/>
  <c r="R70" i="1"/>
  <c r="Q70" i="1"/>
  <c r="R58" i="1"/>
  <c r="Q58" i="1"/>
  <c r="J192" i="1"/>
  <c r="I192" i="1"/>
  <c r="I58" i="1"/>
  <c r="J58" i="1"/>
  <c r="J55" i="1" s="1"/>
  <c r="L58" i="1"/>
  <c r="M58" i="1"/>
  <c r="N58" i="1"/>
  <c r="N55" i="1" s="1"/>
  <c r="O58" i="1"/>
  <c r="P58" i="1"/>
  <c r="T58" i="1"/>
  <c r="U58" i="1"/>
  <c r="W58" i="1"/>
  <c r="X58" i="1"/>
  <c r="I64" i="1"/>
  <c r="K64" i="1" s="1"/>
  <c r="L64" i="1"/>
  <c r="M64" i="1"/>
  <c r="N64" i="1"/>
  <c r="O64" i="1"/>
  <c r="P64" i="1"/>
  <c r="Q64" i="1"/>
  <c r="R64" i="1"/>
  <c r="T64" i="1"/>
  <c r="U64" i="1"/>
  <c r="V64" i="1"/>
  <c r="W64" i="1"/>
  <c r="X64" i="1"/>
  <c r="I68" i="1"/>
  <c r="J68" i="1"/>
  <c r="L68" i="1"/>
  <c r="M68" i="1"/>
  <c r="N68" i="1"/>
  <c r="O68" i="1"/>
  <c r="P68" i="1"/>
  <c r="Q68" i="1"/>
  <c r="R68" i="1"/>
  <c r="T68" i="1"/>
  <c r="U68" i="1"/>
  <c r="V68" i="1"/>
  <c r="W68" i="1"/>
  <c r="X68" i="1"/>
  <c r="L70" i="1"/>
  <c r="M70" i="1"/>
  <c r="N70" i="1"/>
  <c r="O70" i="1"/>
  <c r="P70" i="1"/>
  <c r="T70" i="1"/>
  <c r="U70" i="1"/>
  <c r="V70" i="1"/>
  <c r="W70" i="1"/>
  <c r="X70" i="1"/>
  <c r="I75" i="1"/>
  <c r="J75" i="1"/>
  <c r="L75" i="1"/>
  <c r="M75" i="1"/>
  <c r="N75" i="1"/>
  <c r="O75" i="1"/>
  <c r="P75" i="1"/>
  <c r="Q75" i="1"/>
  <c r="R75" i="1"/>
  <c r="T75" i="1"/>
  <c r="U75" i="1"/>
  <c r="V75" i="1"/>
  <c r="W75" i="1"/>
  <c r="X75" i="1"/>
  <c r="I79" i="1"/>
  <c r="J79" i="1"/>
  <c r="L79" i="1"/>
  <c r="M79" i="1"/>
  <c r="N79" i="1"/>
  <c r="O79" i="1"/>
  <c r="P79" i="1"/>
  <c r="Q79" i="1"/>
  <c r="R79" i="1"/>
  <c r="T79" i="1"/>
  <c r="U79" i="1"/>
  <c r="V79" i="1"/>
  <c r="W79" i="1"/>
  <c r="X79" i="1"/>
  <c r="T84" i="1"/>
  <c r="U84" i="1"/>
  <c r="V84" i="1"/>
  <c r="W84" i="1"/>
  <c r="X84" i="1"/>
  <c r="I147" i="1"/>
  <c r="I124" i="1"/>
  <c r="J177" i="1"/>
  <c r="J169" i="1"/>
  <c r="I169" i="1"/>
  <c r="I203" i="1"/>
  <c r="I45" i="1"/>
  <c r="J45" i="1"/>
  <c r="J231" i="1"/>
  <c r="I231" i="1"/>
  <c r="I218" i="1"/>
  <c r="I101" i="1"/>
  <c r="K243" i="1" l="1"/>
  <c r="S177" i="1"/>
  <c r="W78" i="1"/>
  <c r="U78" i="1"/>
  <c r="R78" i="1"/>
  <c r="P78" i="1"/>
  <c r="N78" i="1"/>
  <c r="L78" i="1"/>
  <c r="I78" i="1"/>
  <c r="X78" i="1"/>
  <c r="V78" i="1"/>
  <c r="T78" i="1"/>
  <c r="Q78" i="1"/>
  <c r="O78" i="1"/>
  <c r="M78" i="1"/>
  <c r="J78" i="1"/>
  <c r="I55" i="1"/>
  <c r="H259" i="1"/>
  <c r="K192" i="1"/>
  <c r="K75" i="1"/>
  <c r="K68" i="1"/>
  <c r="K79" i="1"/>
  <c r="K257" i="1"/>
  <c r="K231" i="1"/>
  <c r="K186" i="1"/>
  <c r="K111" i="1"/>
  <c r="G221" i="1"/>
  <c r="H221" i="1" s="1"/>
  <c r="K221" i="1"/>
  <c r="K45" i="1"/>
  <c r="K169" i="1"/>
  <c r="S79" i="1"/>
  <c r="K58" i="1"/>
  <c r="K70" i="1"/>
  <c r="S265" i="1"/>
  <c r="H118" i="1"/>
  <c r="G177" i="1"/>
  <c r="X67" i="1"/>
  <c r="V67" i="1"/>
  <c r="T67" i="1"/>
  <c r="Q67" i="1"/>
  <c r="O67" i="1"/>
  <c r="M67" i="1"/>
  <c r="J67" i="1"/>
  <c r="W67" i="1"/>
  <c r="U67" i="1"/>
  <c r="R67" i="1"/>
  <c r="P67" i="1"/>
  <c r="N67" i="1"/>
  <c r="L67" i="1"/>
  <c r="I67" i="1"/>
  <c r="X55" i="1"/>
  <c r="U55" i="1"/>
  <c r="P55" i="1"/>
  <c r="L55" i="1"/>
  <c r="Q55" i="1"/>
  <c r="W55" i="1"/>
  <c r="T55" i="1"/>
  <c r="O55" i="1"/>
  <c r="M55" i="1"/>
  <c r="R55" i="1"/>
  <c r="G55" i="1" s="1"/>
  <c r="V55" i="1"/>
  <c r="F58" i="1"/>
  <c r="G58" i="1"/>
  <c r="G265" i="1"/>
  <c r="G75" i="1"/>
  <c r="G68" i="1"/>
  <c r="F64" i="1"/>
  <c r="G62" i="1"/>
  <c r="G156" i="1"/>
  <c r="H156" i="1" s="1"/>
  <c r="G84" i="1"/>
  <c r="F79" i="1"/>
  <c r="G70" i="1"/>
  <c r="F186" i="1"/>
  <c r="K256" i="1"/>
  <c r="F84" i="1"/>
  <c r="G79" i="1"/>
  <c r="F75" i="1"/>
  <c r="F68" i="1"/>
  <c r="G64" i="1"/>
  <c r="F62" i="1"/>
  <c r="F70" i="1"/>
  <c r="G186" i="1"/>
  <c r="I265" i="1"/>
  <c r="F67" i="1" l="1"/>
  <c r="F55" i="1"/>
  <c r="H79" i="1"/>
  <c r="F265" i="1"/>
  <c r="H265" i="1" s="1"/>
  <c r="F78" i="1"/>
  <c r="H186" i="1"/>
  <c r="H58" i="1"/>
  <c r="S78" i="1"/>
  <c r="H64" i="1"/>
  <c r="K67" i="1"/>
  <c r="K78" i="1"/>
  <c r="K55" i="1"/>
  <c r="H70" i="1"/>
  <c r="H75" i="1"/>
  <c r="H84" i="1"/>
  <c r="H62" i="1"/>
  <c r="H68" i="1"/>
  <c r="G78" i="1"/>
  <c r="G67" i="1"/>
  <c r="H67" i="1" s="1"/>
  <c r="K101" i="1"/>
  <c r="T203" i="1"/>
  <c r="H78" i="1" l="1"/>
  <c r="H55" i="1"/>
  <c r="L111" i="1"/>
  <c r="P169" i="1" l="1"/>
  <c r="R203" i="1"/>
  <c r="Q203" i="1"/>
  <c r="F203" i="1" s="1"/>
  <c r="I91" i="1"/>
  <c r="J91" i="1"/>
  <c r="J240" i="1"/>
  <c r="L218" i="1"/>
  <c r="J218" i="1"/>
  <c r="K218" i="1" s="1"/>
  <c r="L203" i="1"/>
  <c r="J203" i="1"/>
  <c r="J150" i="1"/>
  <c r="J147" i="1"/>
  <c r="K147" i="1" s="1"/>
  <c r="J124" i="1"/>
  <c r="J214" i="1"/>
  <c r="J166" i="1"/>
  <c r="J108" i="1"/>
  <c r="J103" i="1"/>
  <c r="J99" i="1"/>
  <c r="J216" i="1"/>
  <c r="I216" i="1"/>
  <c r="J32" i="1"/>
  <c r="I32" i="1"/>
  <c r="J17" i="1"/>
  <c r="I17" i="1"/>
  <c r="J16" i="1"/>
  <c r="I16" i="1"/>
  <c r="J11" i="1"/>
  <c r="J8" i="1" s="1"/>
  <c r="I11" i="1"/>
  <c r="I8" i="1" s="1"/>
  <c r="X163" i="1"/>
  <c r="W163" i="1"/>
  <c r="V163" i="1"/>
  <c r="U163" i="1"/>
  <c r="T163" i="1"/>
  <c r="R163" i="1"/>
  <c r="Q163" i="1"/>
  <c r="P163" i="1"/>
  <c r="O163" i="1"/>
  <c r="N163" i="1"/>
  <c r="M163" i="1"/>
  <c r="L163" i="1"/>
  <c r="J163" i="1"/>
  <c r="I163" i="1"/>
  <c r="X156" i="1"/>
  <c r="W156" i="1"/>
  <c r="V156" i="1"/>
  <c r="U156" i="1"/>
  <c r="P156" i="1"/>
  <c r="O156" i="1"/>
  <c r="N156" i="1"/>
  <c r="M156" i="1"/>
  <c r="I240" i="1"/>
  <c r="I226" i="1"/>
  <c r="I214" i="1"/>
  <c r="I177" i="1"/>
  <c r="I166" i="1"/>
  <c r="I150" i="1"/>
  <c r="I108" i="1"/>
  <c r="I103" i="1"/>
  <c r="I99" i="1"/>
  <c r="I95" i="1"/>
  <c r="I20" i="1"/>
  <c r="J20" i="1"/>
  <c r="L20" i="1"/>
  <c r="M20" i="1"/>
  <c r="N20" i="1"/>
  <c r="O20" i="1"/>
  <c r="P20" i="1"/>
  <c r="Q20" i="1"/>
  <c r="R20" i="1"/>
  <c r="T20" i="1"/>
  <c r="U20" i="1"/>
  <c r="V20" i="1"/>
  <c r="W20" i="1"/>
  <c r="L177" i="1"/>
  <c r="M177" i="1"/>
  <c r="N177" i="1"/>
  <c r="O177" i="1"/>
  <c r="P177" i="1"/>
  <c r="U231" i="1"/>
  <c r="V231" i="1"/>
  <c r="W231" i="1"/>
  <c r="X231" i="1"/>
  <c r="T231" i="1"/>
  <c r="M231" i="1"/>
  <c r="N231" i="1"/>
  <c r="O231" i="1"/>
  <c r="P231" i="1"/>
  <c r="Q231" i="1"/>
  <c r="F231" i="1" s="1"/>
  <c r="R231" i="1"/>
  <c r="L231" i="1"/>
  <c r="L166" i="1"/>
  <c r="M166" i="1"/>
  <c r="N166" i="1"/>
  <c r="O166" i="1"/>
  <c r="P166" i="1"/>
  <c r="Q166" i="1"/>
  <c r="R166" i="1"/>
  <c r="T166" i="1"/>
  <c r="U166" i="1"/>
  <c r="V166" i="1"/>
  <c r="W166" i="1"/>
  <c r="X166" i="1"/>
  <c r="U133" i="1"/>
  <c r="V133" i="1"/>
  <c r="W133" i="1"/>
  <c r="X133" i="1"/>
  <c r="T133" i="1"/>
  <c r="M133" i="1"/>
  <c r="N133" i="1"/>
  <c r="O133" i="1"/>
  <c r="P133" i="1"/>
  <c r="Q133" i="1"/>
  <c r="R133" i="1"/>
  <c r="U45" i="1"/>
  <c r="U44" i="1" s="1"/>
  <c r="V45" i="1"/>
  <c r="V44" i="1" s="1"/>
  <c r="W45" i="1"/>
  <c r="W44" i="1" s="1"/>
  <c r="X45" i="1"/>
  <c r="X44" i="1" s="1"/>
  <c r="T45" i="1"/>
  <c r="T44" i="1" s="1"/>
  <c r="M45" i="1"/>
  <c r="M44" i="1" s="1"/>
  <c r="N45" i="1"/>
  <c r="N44" i="1" s="1"/>
  <c r="O45" i="1"/>
  <c r="O44" i="1" s="1"/>
  <c r="P45" i="1"/>
  <c r="P44" i="1" s="1"/>
  <c r="Q45" i="1"/>
  <c r="R45" i="1"/>
  <c r="L45" i="1"/>
  <c r="L44" i="1" s="1"/>
  <c r="I44" i="1"/>
  <c r="L240" i="1"/>
  <c r="M240" i="1"/>
  <c r="N240" i="1"/>
  <c r="O240" i="1"/>
  <c r="P240" i="1"/>
  <c r="Q240" i="1"/>
  <c r="R240" i="1"/>
  <c r="T240" i="1"/>
  <c r="U240" i="1"/>
  <c r="V240" i="1"/>
  <c r="W240" i="1"/>
  <c r="X240" i="1"/>
  <c r="L236" i="1"/>
  <c r="M236" i="1"/>
  <c r="N236" i="1"/>
  <c r="O236" i="1"/>
  <c r="P236" i="1"/>
  <c r="Q236" i="1"/>
  <c r="R236" i="1"/>
  <c r="T236" i="1"/>
  <c r="U236" i="1"/>
  <c r="V236" i="1"/>
  <c r="W236" i="1"/>
  <c r="X236" i="1"/>
  <c r="J226" i="1"/>
  <c r="L226" i="1"/>
  <c r="M226" i="1"/>
  <c r="N226" i="1"/>
  <c r="O226" i="1"/>
  <c r="P226" i="1"/>
  <c r="Q226" i="1"/>
  <c r="R226" i="1"/>
  <c r="T226" i="1"/>
  <c r="U226" i="1"/>
  <c r="V226" i="1"/>
  <c r="W226" i="1"/>
  <c r="X226" i="1"/>
  <c r="M218" i="1"/>
  <c r="N218" i="1"/>
  <c r="O218" i="1"/>
  <c r="P218" i="1"/>
  <c r="Q218" i="1"/>
  <c r="F218" i="1" s="1"/>
  <c r="R218" i="1"/>
  <c r="T218" i="1"/>
  <c r="U218" i="1"/>
  <c r="V218" i="1"/>
  <c r="W218" i="1"/>
  <c r="X218" i="1"/>
  <c r="L216" i="1"/>
  <c r="M216" i="1"/>
  <c r="N216" i="1"/>
  <c r="O216" i="1"/>
  <c r="P216" i="1"/>
  <c r="Q216" i="1"/>
  <c r="R216" i="1"/>
  <c r="T216" i="1"/>
  <c r="U216" i="1"/>
  <c r="V216" i="1"/>
  <c r="W216" i="1"/>
  <c r="X216" i="1"/>
  <c r="L214" i="1"/>
  <c r="L210" i="1" s="1"/>
  <c r="M214" i="1"/>
  <c r="M210" i="1" s="1"/>
  <c r="N214" i="1"/>
  <c r="N210" i="1" s="1"/>
  <c r="O214" i="1"/>
  <c r="O210" i="1" s="1"/>
  <c r="P214" i="1"/>
  <c r="P210" i="1" s="1"/>
  <c r="Q214" i="1"/>
  <c r="Q210" i="1" s="1"/>
  <c r="R214" i="1"/>
  <c r="R210" i="1" s="1"/>
  <c r="T214" i="1"/>
  <c r="T210" i="1" s="1"/>
  <c r="T208" i="1" s="1"/>
  <c r="U214" i="1"/>
  <c r="U210" i="1" s="1"/>
  <c r="U208" i="1" s="1"/>
  <c r="V214" i="1"/>
  <c r="V210" i="1" s="1"/>
  <c r="V208" i="1" s="1"/>
  <c r="W214" i="1"/>
  <c r="W210" i="1" s="1"/>
  <c r="W208" i="1" s="1"/>
  <c r="X214" i="1"/>
  <c r="X210" i="1" s="1"/>
  <c r="X208" i="1" s="1"/>
  <c r="M203" i="1"/>
  <c r="N203" i="1"/>
  <c r="O203" i="1"/>
  <c r="U203" i="1"/>
  <c r="V203" i="1"/>
  <c r="W203" i="1"/>
  <c r="X203" i="1"/>
  <c r="L192" i="1"/>
  <c r="M192" i="1"/>
  <c r="N192" i="1"/>
  <c r="O192" i="1"/>
  <c r="P192" i="1"/>
  <c r="Q192" i="1"/>
  <c r="F192" i="1" s="1"/>
  <c r="R192" i="1"/>
  <c r="T192" i="1"/>
  <c r="U192" i="1"/>
  <c r="V192" i="1"/>
  <c r="W192" i="1"/>
  <c r="X192" i="1"/>
  <c r="L186" i="1"/>
  <c r="M186" i="1"/>
  <c r="N186" i="1"/>
  <c r="O186" i="1"/>
  <c r="P186" i="1"/>
  <c r="T186" i="1"/>
  <c r="U186" i="1"/>
  <c r="W186" i="1"/>
  <c r="X186" i="1"/>
  <c r="T177" i="1"/>
  <c r="U177" i="1"/>
  <c r="V177" i="1"/>
  <c r="W177" i="1"/>
  <c r="X177" i="1"/>
  <c r="L169" i="1"/>
  <c r="M169" i="1"/>
  <c r="M168" i="1" s="1"/>
  <c r="N169" i="1"/>
  <c r="O169" i="1"/>
  <c r="O168" i="1" s="1"/>
  <c r="Q169" i="1"/>
  <c r="R169" i="1"/>
  <c r="T169" i="1"/>
  <c r="U169" i="1"/>
  <c r="V169" i="1"/>
  <c r="W169" i="1"/>
  <c r="X169" i="1"/>
  <c r="L150" i="1"/>
  <c r="M150" i="1"/>
  <c r="N150" i="1"/>
  <c r="O150" i="1"/>
  <c r="P150" i="1"/>
  <c r="Q150" i="1"/>
  <c r="R150" i="1"/>
  <c r="T150" i="1"/>
  <c r="U150" i="1"/>
  <c r="V150" i="1"/>
  <c r="W150" i="1"/>
  <c r="X150" i="1"/>
  <c r="L147" i="1"/>
  <c r="M147" i="1"/>
  <c r="N147" i="1"/>
  <c r="O147" i="1"/>
  <c r="P147" i="1"/>
  <c r="Q147" i="1"/>
  <c r="F147" i="1" s="1"/>
  <c r="R147" i="1"/>
  <c r="T147" i="1"/>
  <c r="U147" i="1"/>
  <c r="V147" i="1"/>
  <c r="W147" i="1"/>
  <c r="X147" i="1"/>
  <c r="I133" i="1"/>
  <c r="I110" i="1" s="1"/>
  <c r="J133" i="1"/>
  <c r="L133" i="1"/>
  <c r="L124" i="1"/>
  <c r="M124" i="1"/>
  <c r="N124" i="1"/>
  <c r="O124" i="1"/>
  <c r="P124" i="1"/>
  <c r="Q124" i="1"/>
  <c r="R124" i="1"/>
  <c r="T124" i="1"/>
  <c r="U124" i="1"/>
  <c r="V124" i="1"/>
  <c r="W124" i="1"/>
  <c r="X124" i="1"/>
  <c r="M111" i="1"/>
  <c r="N111" i="1"/>
  <c r="O111" i="1"/>
  <c r="P111" i="1"/>
  <c r="Q111" i="1"/>
  <c r="R111" i="1"/>
  <c r="T111" i="1"/>
  <c r="U111" i="1"/>
  <c r="V111" i="1"/>
  <c r="W111" i="1"/>
  <c r="X111" i="1"/>
  <c r="L108" i="1"/>
  <c r="M108" i="1"/>
  <c r="N108" i="1"/>
  <c r="O108" i="1"/>
  <c r="P108" i="1"/>
  <c r="Q108" i="1"/>
  <c r="R108" i="1"/>
  <c r="T108" i="1"/>
  <c r="U108" i="1"/>
  <c r="V108" i="1"/>
  <c r="W108" i="1"/>
  <c r="X108" i="1"/>
  <c r="L103" i="1"/>
  <c r="M103" i="1"/>
  <c r="N103" i="1"/>
  <c r="O103" i="1"/>
  <c r="P103" i="1"/>
  <c r="Q103" i="1"/>
  <c r="R103" i="1"/>
  <c r="T103" i="1"/>
  <c r="U103" i="1"/>
  <c r="V103" i="1"/>
  <c r="W103" i="1"/>
  <c r="X103" i="1"/>
  <c r="L99" i="1"/>
  <c r="L101" i="1" s="1"/>
  <c r="M99" i="1"/>
  <c r="M101" i="1" s="1"/>
  <c r="N99" i="1"/>
  <c r="N101" i="1" s="1"/>
  <c r="O99" i="1"/>
  <c r="O101" i="1" s="1"/>
  <c r="P99" i="1"/>
  <c r="P101" i="1" s="1"/>
  <c r="Q99" i="1"/>
  <c r="R99" i="1"/>
  <c r="T99" i="1"/>
  <c r="T101" i="1" s="1"/>
  <c r="U99" i="1"/>
  <c r="U101" i="1" s="1"/>
  <c r="V99" i="1"/>
  <c r="V101" i="1" s="1"/>
  <c r="W99" i="1"/>
  <c r="W101" i="1" s="1"/>
  <c r="X99" i="1"/>
  <c r="X101" i="1" s="1"/>
  <c r="J95" i="1"/>
  <c r="K95" i="1" s="1"/>
  <c r="L95" i="1"/>
  <c r="M95" i="1"/>
  <c r="N95" i="1"/>
  <c r="O95" i="1"/>
  <c r="P95" i="1"/>
  <c r="Q95" i="1"/>
  <c r="R95" i="1"/>
  <c r="T95" i="1"/>
  <c r="U95" i="1"/>
  <c r="V95" i="1"/>
  <c r="W95" i="1"/>
  <c r="X95" i="1"/>
  <c r="L91" i="1"/>
  <c r="M91" i="1"/>
  <c r="M90" i="1" s="1"/>
  <c r="N91" i="1"/>
  <c r="O91" i="1"/>
  <c r="O90" i="1" s="1"/>
  <c r="P91" i="1"/>
  <c r="Q91" i="1"/>
  <c r="Q90" i="1" s="1"/>
  <c r="R91" i="1"/>
  <c r="T91" i="1"/>
  <c r="T90" i="1" s="1"/>
  <c r="U91" i="1"/>
  <c r="V91" i="1"/>
  <c r="V90" i="1" s="1"/>
  <c r="W91" i="1"/>
  <c r="X91" i="1"/>
  <c r="X90" i="1" s="1"/>
  <c r="J44" i="1"/>
  <c r="L32" i="1"/>
  <c r="M32" i="1"/>
  <c r="N32" i="1"/>
  <c r="O32" i="1"/>
  <c r="P32" i="1"/>
  <c r="Q32" i="1"/>
  <c r="S32" i="1" s="1"/>
  <c r="T32" i="1"/>
  <c r="U32" i="1"/>
  <c r="V32" i="1"/>
  <c r="W32" i="1"/>
  <c r="X32" i="1"/>
  <c r="L17" i="1"/>
  <c r="L16" i="1" s="1"/>
  <c r="M17" i="1"/>
  <c r="M16" i="1" s="1"/>
  <c r="N17" i="1"/>
  <c r="N16" i="1" s="1"/>
  <c r="O17" i="1"/>
  <c r="O16" i="1" s="1"/>
  <c r="P17" i="1"/>
  <c r="P16" i="1" s="1"/>
  <c r="Q17" i="1"/>
  <c r="Q16" i="1" s="1"/>
  <c r="R17" i="1"/>
  <c r="T17" i="1"/>
  <c r="T16" i="1" s="1"/>
  <c r="U17" i="1"/>
  <c r="U16" i="1" s="1"/>
  <c r="V17" i="1"/>
  <c r="V16" i="1" s="1"/>
  <c r="W17" i="1"/>
  <c r="W16" i="1" s="1"/>
  <c r="X17" i="1"/>
  <c r="X16" i="1" s="1"/>
  <c r="L14" i="1"/>
  <c r="M14" i="1"/>
  <c r="M13" i="1" s="1"/>
  <c r="N14" i="1"/>
  <c r="N13" i="1" s="1"/>
  <c r="O14" i="1"/>
  <c r="O13" i="1" s="1"/>
  <c r="P14" i="1"/>
  <c r="P13" i="1" s="1"/>
  <c r="Q14" i="1"/>
  <c r="Q13" i="1" s="1"/>
  <c r="R14" i="1"/>
  <c r="T14" i="1"/>
  <c r="T13" i="1" s="1"/>
  <c r="U14" i="1"/>
  <c r="U13" i="1" s="1"/>
  <c r="V14" i="1"/>
  <c r="V13" i="1" s="1"/>
  <c r="W14" i="1"/>
  <c r="W13" i="1" s="1"/>
  <c r="X14" i="1"/>
  <c r="X13" i="1" s="1"/>
  <c r="L13" i="1"/>
  <c r="L11" i="1"/>
  <c r="L8" i="1" s="1"/>
  <c r="M11" i="1"/>
  <c r="M8" i="1" s="1"/>
  <c r="N11" i="1"/>
  <c r="N8" i="1" s="1"/>
  <c r="O11" i="1"/>
  <c r="O8" i="1" s="1"/>
  <c r="P11" i="1"/>
  <c r="P8" i="1" s="1"/>
  <c r="Q11" i="1"/>
  <c r="Q8" i="1" s="1"/>
  <c r="R11" i="1"/>
  <c r="T11" i="1"/>
  <c r="T8" i="1" s="1"/>
  <c r="U11" i="1"/>
  <c r="U8" i="1" s="1"/>
  <c r="V11" i="1"/>
  <c r="V8" i="1" s="1"/>
  <c r="W11" i="1"/>
  <c r="W8" i="1" s="1"/>
  <c r="X11" i="1"/>
  <c r="X8" i="1" s="1"/>
  <c r="T257" i="1"/>
  <c r="T256" i="1" s="1"/>
  <c r="U257" i="1"/>
  <c r="U256" i="1" s="1"/>
  <c r="V257" i="1"/>
  <c r="V256" i="1" s="1"/>
  <c r="W257" i="1"/>
  <c r="W256" i="1" s="1"/>
  <c r="X257" i="1"/>
  <c r="X256" i="1" s="1"/>
  <c r="M256" i="1"/>
  <c r="N256" i="1"/>
  <c r="O256" i="1"/>
  <c r="P256" i="1"/>
  <c r="Q257" i="1"/>
  <c r="R257" i="1"/>
  <c r="W168" i="1" l="1"/>
  <c r="U168" i="1"/>
  <c r="R168" i="1"/>
  <c r="I210" i="1"/>
  <c r="X168" i="1"/>
  <c r="V168" i="1"/>
  <c r="T168" i="1"/>
  <c r="Q168" i="1"/>
  <c r="S168" i="1" s="1"/>
  <c r="S210" i="1"/>
  <c r="J210" i="1"/>
  <c r="S133" i="1"/>
  <c r="P110" i="1"/>
  <c r="N110" i="1"/>
  <c r="W225" i="1"/>
  <c r="U225" i="1"/>
  <c r="R225" i="1"/>
  <c r="P225" i="1"/>
  <c r="N225" i="1"/>
  <c r="N268" i="1" s="1"/>
  <c r="L225" i="1"/>
  <c r="N168" i="1"/>
  <c r="L168" i="1"/>
  <c r="J110" i="1"/>
  <c r="K110" i="1" s="1"/>
  <c r="L110" i="1"/>
  <c r="O110" i="1"/>
  <c r="M110" i="1"/>
  <c r="P168" i="1"/>
  <c r="X225" i="1"/>
  <c r="V225" i="1"/>
  <c r="T225" i="1"/>
  <c r="Q225" i="1"/>
  <c r="O225" i="1"/>
  <c r="O268" i="1" s="1"/>
  <c r="M225" i="1"/>
  <c r="M268" i="1" s="1"/>
  <c r="F169" i="1"/>
  <c r="R110" i="1"/>
  <c r="F124" i="1"/>
  <c r="Q110" i="1"/>
  <c r="F110" i="1" s="1"/>
  <c r="K124" i="1"/>
  <c r="I225" i="1"/>
  <c r="S163" i="1"/>
  <c r="K226" i="1"/>
  <c r="J225" i="1"/>
  <c r="K20" i="1"/>
  <c r="K99" i="1"/>
  <c r="K108" i="1"/>
  <c r="K240" i="1"/>
  <c r="R8" i="1"/>
  <c r="R101" i="1"/>
  <c r="G169" i="1"/>
  <c r="G192" i="1"/>
  <c r="H192" i="1" s="1"/>
  <c r="G45" i="1"/>
  <c r="S45" i="1"/>
  <c r="F177" i="1"/>
  <c r="H177" i="1" s="1"/>
  <c r="K177" i="1"/>
  <c r="K214" i="1"/>
  <c r="K150" i="1"/>
  <c r="R13" i="1"/>
  <c r="R16" i="1"/>
  <c r="G16" i="1" s="1"/>
  <c r="K44" i="1"/>
  <c r="K133" i="1"/>
  <c r="G231" i="1"/>
  <c r="H231" i="1" s="1"/>
  <c r="S20" i="1"/>
  <c r="I98" i="1"/>
  <c r="J162" i="1"/>
  <c r="K8" i="1"/>
  <c r="K11" i="1"/>
  <c r="K14" i="1"/>
  <c r="K16" i="1"/>
  <c r="K17" i="1"/>
  <c r="K216" i="1"/>
  <c r="K103" i="1"/>
  <c r="K166" i="1"/>
  <c r="G203" i="1"/>
  <c r="H203" i="1" s="1"/>
  <c r="K203" i="1"/>
  <c r="K236" i="1"/>
  <c r="K91" i="1"/>
  <c r="G32" i="1"/>
  <c r="K32" i="1"/>
  <c r="W110" i="1"/>
  <c r="U110" i="1"/>
  <c r="I162" i="1"/>
  <c r="L162" i="1"/>
  <c r="N162" i="1"/>
  <c r="P162" i="1"/>
  <c r="R162" i="1"/>
  <c r="U162" i="1"/>
  <c r="W162" i="1"/>
  <c r="M162" i="1"/>
  <c r="O162" i="1"/>
  <c r="Q162" i="1"/>
  <c r="T162" i="1"/>
  <c r="V162" i="1"/>
  <c r="X162" i="1"/>
  <c r="X110" i="1"/>
  <c r="V110" i="1"/>
  <c r="T110" i="1"/>
  <c r="G111" i="1"/>
  <c r="F111" i="1"/>
  <c r="F133" i="1"/>
  <c r="F163" i="1"/>
  <c r="G133" i="1"/>
  <c r="G95" i="1"/>
  <c r="G226" i="1"/>
  <c r="F8" i="1"/>
  <c r="G105" i="1"/>
  <c r="G20" i="1"/>
  <c r="R256" i="1"/>
  <c r="G257" i="1"/>
  <c r="Q44" i="1"/>
  <c r="F44" i="1" s="1"/>
  <c r="F45" i="1"/>
  <c r="F95" i="1"/>
  <c r="F103" i="1"/>
  <c r="F108" i="1"/>
  <c r="F166" i="1"/>
  <c r="F214" i="1"/>
  <c r="F236" i="1"/>
  <c r="F240" i="1"/>
  <c r="F11" i="1"/>
  <c r="I13" i="1"/>
  <c r="F13" i="1" s="1"/>
  <c r="F14" i="1"/>
  <c r="G17" i="1"/>
  <c r="F32" i="1"/>
  <c r="G216" i="1"/>
  <c r="G103" i="1"/>
  <c r="G108" i="1"/>
  <c r="G166" i="1"/>
  <c r="G211" i="1"/>
  <c r="G214" i="1"/>
  <c r="G150" i="1"/>
  <c r="G218" i="1"/>
  <c r="H218" i="1" s="1"/>
  <c r="G240" i="1"/>
  <c r="G91" i="1"/>
  <c r="Q256" i="1"/>
  <c r="F257" i="1"/>
  <c r="F20" i="1"/>
  <c r="F99" i="1"/>
  <c r="F105" i="1"/>
  <c r="F150" i="1"/>
  <c r="F211" i="1"/>
  <c r="F226" i="1"/>
  <c r="G163" i="1"/>
  <c r="G11" i="1"/>
  <c r="G14" i="1"/>
  <c r="F16" i="1"/>
  <c r="F17" i="1"/>
  <c r="F216" i="1"/>
  <c r="G99" i="1"/>
  <c r="G124" i="1"/>
  <c r="G147" i="1"/>
  <c r="H147" i="1" s="1"/>
  <c r="G236" i="1"/>
  <c r="H236" i="1" s="1"/>
  <c r="F91" i="1"/>
  <c r="I19" i="1"/>
  <c r="R44" i="1"/>
  <c r="J19" i="1"/>
  <c r="J98" i="1"/>
  <c r="I90" i="1"/>
  <c r="Q98" i="1"/>
  <c r="Q101" i="1"/>
  <c r="F101" i="1" s="1"/>
  <c r="X19" i="1"/>
  <c r="V19" i="1"/>
  <c r="T19" i="1"/>
  <c r="Q19" i="1"/>
  <c r="O19" i="1"/>
  <c r="M19" i="1"/>
  <c r="W19" i="1"/>
  <c r="U19" i="1"/>
  <c r="P19" i="1"/>
  <c r="N19" i="1"/>
  <c r="L19" i="1"/>
  <c r="W90" i="1"/>
  <c r="U90" i="1"/>
  <c r="R90" i="1"/>
  <c r="P90" i="1"/>
  <c r="N90" i="1"/>
  <c r="L90" i="1"/>
  <c r="R98" i="1"/>
  <c r="J13" i="1"/>
  <c r="X98" i="1"/>
  <c r="M98" i="1"/>
  <c r="V98" i="1"/>
  <c r="T98" i="1"/>
  <c r="O98" i="1"/>
  <c r="W98" i="1"/>
  <c r="U98" i="1"/>
  <c r="P98" i="1"/>
  <c r="N98" i="1"/>
  <c r="L98" i="1"/>
  <c r="R19" i="1"/>
  <c r="J90" i="1"/>
  <c r="L268" i="1" l="1"/>
  <c r="L272" i="1" s="1"/>
  <c r="P268" i="1"/>
  <c r="F243" i="1"/>
  <c r="Q268" i="1"/>
  <c r="G243" i="1"/>
  <c r="R268" i="1"/>
  <c r="I168" i="1"/>
  <c r="I268" i="1" s="1"/>
  <c r="J168" i="1"/>
  <c r="J268" i="1" s="1"/>
  <c r="G208" i="1"/>
  <c r="K208" i="1"/>
  <c r="H208" i="1"/>
  <c r="T268" i="1"/>
  <c r="T272" i="1" s="1"/>
  <c r="N272" i="1"/>
  <c r="G87" i="1"/>
  <c r="F90" i="1"/>
  <c r="K19" i="1"/>
  <c r="W268" i="1"/>
  <c r="O272" i="1"/>
  <c r="U268" i="1"/>
  <c r="U272" i="1" s="1"/>
  <c r="V268" i="1"/>
  <c r="V272" i="1" s="1"/>
  <c r="P272" i="1"/>
  <c r="H108" i="1"/>
  <c r="X268" i="1"/>
  <c r="X272" i="1" s="1"/>
  <c r="Q272" i="1"/>
  <c r="H214" i="1"/>
  <c r="H166" i="1"/>
  <c r="H103" i="1"/>
  <c r="H169" i="1"/>
  <c r="K225" i="1"/>
  <c r="K98" i="1"/>
  <c r="H124" i="1"/>
  <c r="H32" i="1"/>
  <c r="H45" i="1"/>
  <c r="W272" i="1"/>
  <c r="F210" i="1"/>
  <c r="K90" i="1"/>
  <c r="S44" i="1"/>
  <c r="S19" i="1"/>
  <c r="M272" i="1"/>
  <c r="F256" i="1"/>
  <c r="G210" i="1"/>
  <c r="K210" i="1"/>
  <c r="G101" i="1"/>
  <c r="H101" i="1" s="1"/>
  <c r="G256" i="1"/>
  <c r="S256" i="1"/>
  <c r="S110" i="1"/>
  <c r="G162" i="1"/>
  <c r="K162" i="1"/>
  <c r="F98" i="1"/>
  <c r="G168" i="1"/>
  <c r="K13" i="1"/>
  <c r="H240" i="1"/>
  <c r="H99" i="1"/>
  <c r="H14" i="1"/>
  <c r="H163" i="1"/>
  <c r="H133" i="1"/>
  <c r="G110" i="1"/>
  <c r="H110" i="1" s="1"/>
  <c r="G8" i="1"/>
  <c r="H8" i="1" s="1"/>
  <c r="H11" i="1"/>
  <c r="H150" i="1"/>
  <c r="H211" i="1"/>
  <c r="H216" i="1"/>
  <c r="H17" i="1"/>
  <c r="H105" i="1"/>
  <c r="H226" i="1"/>
  <c r="H111" i="1"/>
  <c r="H91" i="1"/>
  <c r="H16" i="1"/>
  <c r="H257" i="1"/>
  <c r="H20" i="1"/>
  <c r="H95" i="1"/>
  <c r="F162" i="1"/>
  <c r="G90" i="1"/>
  <c r="G13" i="1"/>
  <c r="H13" i="1" s="1"/>
  <c r="F168" i="1"/>
  <c r="F225" i="1"/>
  <c r="G44" i="1"/>
  <c r="H44" i="1" s="1"/>
  <c r="G98" i="1"/>
  <c r="G19" i="1"/>
  <c r="F19" i="1"/>
  <c r="H243" i="1" l="1"/>
  <c r="K168" i="1"/>
  <c r="H210" i="1"/>
  <c r="H90" i="1"/>
  <c r="F268" i="1"/>
  <c r="F272" i="1" s="1"/>
  <c r="F87" i="1"/>
  <c r="H87" i="1" s="1"/>
  <c r="K87" i="1"/>
  <c r="H162" i="1"/>
  <c r="H256" i="1"/>
  <c r="K268" i="1"/>
  <c r="H168" i="1"/>
  <c r="H19" i="1"/>
  <c r="H98" i="1"/>
  <c r="I272" i="1"/>
  <c r="J272" i="1" l="1"/>
  <c r="K272" i="1" s="1"/>
  <c r="G225" i="1" l="1"/>
  <c r="H225" i="1" s="1"/>
  <c r="R272" i="1"/>
  <c r="S272" i="1" s="1"/>
  <c r="S268" i="1" l="1"/>
  <c r="G268" i="1"/>
  <c r="H268" i="1" l="1"/>
  <c r="H266" i="1" s="1"/>
  <c r="G272" i="1"/>
  <c r="H272" i="1" s="1"/>
</calcChain>
</file>

<file path=xl/sharedStrings.xml><?xml version="1.0" encoding="utf-8"?>
<sst xmlns="http://schemas.openxmlformats.org/spreadsheetml/2006/main" count="482" uniqueCount="194">
  <si>
    <t>Dział</t>
  </si>
  <si>
    <t>Rozdział</t>
  </si>
  <si>
    <t>§</t>
  </si>
  <si>
    <t>Wyszczególnienie</t>
  </si>
  <si>
    <t xml:space="preserve">Dochody </t>
  </si>
  <si>
    <t>Rolnictwo i łowiectwo</t>
  </si>
  <si>
    <t xml:space="preserve"> Pozostała działalność</t>
  </si>
  <si>
    <t>0970</t>
  </si>
  <si>
    <t>Wpływy z różnych dochodów</t>
  </si>
  <si>
    <t>Leśnictwo</t>
  </si>
  <si>
    <t>02095</t>
  </si>
  <si>
    <t>Rybołówstwo i rybactwo</t>
  </si>
  <si>
    <t>0690</t>
  </si>
  <si>
    <t>Wpływy z różnych opłat</t>
  </si>
  <si>
    <t>Transport i łączność</t>
  </si>
  <si>
    <t>Drogi publiczne powiatowe</t>
  </si>
  <si>
    <t>0960</t>
  </si>
  <si>
    <t>2710</t>
  </si>
  <si>
    <t>6207</t>
  </si>
  <si>
    <t>6300</t>
  </si>
  <si>
    <t>0420</t>
  </si>
  <si>
    <t>Wpływy z opłaty komunikacyjnej</t>
  </si>
  <si>
    <t>0470</t>
  </si>
  <si>
    <t>Wpływy z opłat za zarząd, użytkowanie i użytkowanie wieczyste nieruchomości</t>
  </si>
  <si>
    <t>Gospodarka mieszkaniowa</t>
  </si>
  <si>
    <t>2360</t>
  </si>
  <si>
    <t>Dochody j.s.t. zwiazane z realizacją zadań z zakresu administracji</t>
  </si>
  <si>
    <t>2110</t>
  </si>
  <si>
    <t>Działalność usługowa</t>
  </si>
  <si>
    <t>0920</t>
  </si>
  <si>
    <t>Organizacja targów i wystaw</t>
  </si>
  <si>
    <t>Administracja publiczna</t>
  </si>
  <si>
    <t>0750</t>
  </si>
  <si>
    <t>Dotacje celowe otrzymane z samorządu województwa na inwestycje</t>
  </si>
  <si>
    <t>Kwalifikacja wojskowa</t>
  </si>
  <si>
    <t>2120</t>
  </si>
  <si>
    <t>Bezpieczeństwo publiczne i ochrona p.</t>
  </si>
  <si>
    <t>6410</t>
  </si>
  <si>
    <t>Wpływy z innych opłat stanowiących dochody j.s.t.</t>
  </si>
  <si>
    <t>0490</t>
  </si>
  <si>
    <t>Wpływy z innych lokalnych opłat pobieranych przez j.s.t</t>
  </si>
  <si>
    <t>0010</t>
  </si>
  <si>
    <t>Podatek dochodowy od osób fizycznych</t>
  </si>
  <si>
    <t>0020</t>
  </si>
  <si>
    <t>Podatek dochodowy od osób prawnych</t>
  </si>
  <si>
    <t>Różne rozliczenia</t>
  </si>
  <si>
    <t>2920</t>
  </si>
  <si>
    <t>Subwencje ogólne z budżetu państwa</t>
  </si>
  <si>
    <t xml:space="preserve"> Część równoważąca subwencji ogólnej dla powiatów</t>
  </si>
  <si>
    <t>Różne rozliczenia finansowe</t>
  </si>
  <si>
    <t>Oświata i wychowanie</t>
  </si>
  <si>
    <t xml:space="preserve"> Szkoły podstawowe specjalne</t>
  </si>
  <si>
    <t>0830</t>
  </si>
  <si>
    <t>Wpływy z usług</t>
  </si>
  <si>
    <t>2130</t>
  </si>
  <si>
    <t>2007</t>
  </si>
  <si>
    <t>Licea ogólnokształcące</t>
  </si>
  <si>
    <t>0840</t>
  </si>
  <si>
    <t>Wpływy ze sprzedaży wyrobów</t>
  </si>
  <si>
    <t>2910</t>
  </si>
  <si>
    <t>Szkoły zawodowe</t>
  </si>
  <si>
    <t>0870</t>
  </si>
  <si>
    <t>Wpływy ze sprzedaży składników majątkowych</t>
  </si>
  <si>
    <t>Stołówki szkolne</t>
  </si>
  <si>
    <t>Pozostała działalność</t>
  </si>
  <si>
    <t>Ochrona zdrowia</t>
  </si>
  <si>
    <t>Pomoc społeczna</t>
  </si>
  <si>
    <t>Placówki opiekuńczo wychowawcze</t>
  </si>
  <si>
    <t xml:space="preserve"> Domy pomocy społecznej</t>
  </si>
  <si>
    <t>Ośrodki wsparcia</t>
  </si>
  <si>
    <t>Rodziny zastępcze</t>
  </si>
  <si>
    <t>Powiatowe centra pomocy rodzinie</t>
  </si>
  <si>
    <t xml:space="preserve"> Zespoły ds. orzekania o niepełnosprawności</t>
  </si>
  <si>
    <t>Fundusz Pracy</t>
  </si>
  <si>
    <t>2690</t>
  </si>
  <si>
    <t>Wpływy z pozostałych dochodów</t>
  </si>
  <si>
    <t xml:space="preserve"> Powiatowe urzędy pracy</t>
  </si>
  <si>
    <t>Edukacyjna opieka wychowawcza</t>
  </si>
  <si>
    <t xml:space="preserve">Poradnie psychologiczno - pedagogiczne </t>
  </si>
  <si>
    <t xml:space="preserve"> Placówki wychowania pozaszkolnego</t>
  </si>
  <si>
    <t xml:space="preserve"> Internaty i bursy szkolne</t>
  </si>
  <si>
    <t xml:space="preserve"> Szkolne schroniska młodzieżowe</t>
  </si>
  <si>
    <t>Gospodarka komunalna i ochrona środowiska</t>
  </si>
  <si>
    <t>Wpływy i wydatki zwąza. z gromadz. środków z opłat i kar za korzyst. ze środ.</t>
  </si>
  <si>
    <t>RAZEM  DOCHODY</t>
  </si>
  <si>
    <t>Dochody wykonane</t>
  </si>
  <si>
    <t>Inne formy kształcenia osobno niewymienione</t>
  </si>
  <si>
    <t>Relacja %</t>
  </si>
  <si>
    <t>bieżące</t>
  </si>
  <si>
    <t>w tym:</t>
  </si>
  <si>
    <t>Dotacje i środki na finans.wyd. na realiz. zad. z udz. śr. art. 5 ust. 1 pkt. 2 i 3</t>
  </si>
  <si>
    <t>Doch.zw.ze szczególnymi zasadami wykonania budżetu jednostki wynikające z odrębnych ustaw</t>
  </si>
  <si>
    <t>Doch.związane z realiz.zadań z zakresu adm.rządowej i innych zleconych j.s.t. odrębnymi ustawami</t>
  </si>
  <si>
    <t>Dochody związane z realiz. zadań w drodze umów lub porozumień między j.s.t.</t>
  </si>
  <si>
    <t>Dochody</t>
  </si>
  <si>
    <t>majątkowe</t>
  </si>
  <si>
    <t>Doch.związane z realiz.zadań wykonyw.na mocy porozumień z organami adm.rządowej</t>
  </si>
  <si>
    <t>Doch.związane z realiz. zadań wykonyw.na podst.porozumień z organami adm.rządowej</t>
  </si>
  <si>
    <t>PRZYCHODY</t>
  </si>
  <si>
    <t>RAZEM DOCHODY I PRZYCHODY</t>
  </si>
  <si>
    <t>Przychody z zaciągnętych pożyczek i kredytów</t>
  </si>
  <si>
    <t>Plan po zmianach</t>
  </si>
  <si>
    <t>6260</t>
  </si>
  <si>
    <t>0680</t>
  </si>
  <si>
    <t>2001</t>
  </si>
  <si>
    <t>0910</t>
  </si>
  <si>
    <t>Dotacje celowe w ramach programów finansowanych (…)</t>
  </si>
  <si>
    <t>Dotacje otrzymane z państwowych funduszy celowych na finansowanie (…)</t>
  </si>
  <si>
    <t>Szpitale ogólne</t>
  </si>
  <si>
    <t>Odsetki od nieterminowych wpłat (…)</t>
  </si>
  <si>
    <t>Wolne środki, o których mowa w art. 217 ust. 2 pkt 6 ustawy</t>
  </si>
  <si>
    <t>Dotacja celowa otrzymana z tytułu pomocy finansowej (…)</t>
  </si>
  <si>
    <t>Dotacja celowa otrzymana (…)</t>
  </si>
  <si>
    <t>010</t>
  </si>
  <si>
    <t>6430</t>
  </si>
  <si>
    <t>2760</t>
  </si>
  <si>
    <t xml:space="preserve">Środki na uzupełnienie dochcodów powiatów w paragrafie tym ujmuje się środki, o których mowa w art..36 ust. 4 ptk.1 ustawy z dnia 13 listopada 2003 r. o dochodach jednostek samorządu terytorialnego </t>
  </si>
  <si>
    <t xml:space="preserve">Uzupełnienie subwencji ogólnej dla jednostek samorządu terytorialnego </t>
  </si>
  <si>
    <t xml:space="preserve">Dotacje celowe otrzymane z budżetu państwa na zadania bieżące z zakresu administracji rządowej oraz inne zadania zlecone ustawami realizowane przez powiat </t>
  </si>
  <si>
    <t>Wpływy ze zwrotów dotacji oraz płatności(…)</t>
  </si>
  <si>
    <t>0770</t>
  </si>
  <si>
    <t>Wpływy z tytułu odpłatnego nabycia prawa własności (…)</t>
  </si>
  <si>
    <t>6630</t>
  </si>
  <si>
    <t>2329</t>
  </si>
  <si>
    <t>2719</t>
  </si>
  <si>
    <t>Kultura fizyczna</t>
  </si>
  <si>
    <t>01095</t>
  </si>
  <si>
    <t>020</t>
  </si>
  <si>
    <t>050</t>
  </si>
  <si>
    <t>05095</t>
  </si>
  <si>
    <t xml:space="preserve">Składki na ubezpiecz. zdrow. oraz świadczenia dla </t>
  </si>
  <si>
    <t>Nadzór budowlany</t>
  </si>
  <si>
    <t>Gospodarka gruntami i nieruchomościami</t>
  </si>
  <si>
    <t>Dochody j.s.t. z realizacji zadań administracji rządowej</t>
  </si>
  <si>
    <t>Dotacje celowe otrzymane z budżetu państwa na realizację (…)</t>
  </si>
  <si>
    <t>Dotacje celowe otrzymane z budżetu państwa (…)</t>
  </si>
  <si>
    <t>Starostwa powiatowe</t>
  </si>
  <si>
    <t>Urzędy wojewódzkie</t>
  </si>
  <si>
    <t>Komendy powiatowe Państwowej Straży Pożarnej</t>
  </si>
  <si>
    <t>Dochody j.s.t. związane z realizacją zadań z zakresu administracji</t>
  </si>
  <si>
    <t>Dotacje otrzymane z państwowych funduszy celowych (…)</t>
  </si>
  <si>
    <t>Udziały powiatów w podatkach stanowiacych doch. Budż. Państwa</t>
  </si>
  <si>
    <t>Dochody od osób prawnych (…)</t>
  </si>
  <si>
    <t>Część oświatowa subwencji ogólnej dla j.s.t.</t>
  </si>
  <si>
    <t>Część wyrównawcza subwencji ogólnej dla powiatów</t>
  </si>
  <si>
    <t>Przedszkola specjalne</t>
  </si>
  <si>
    <t>Dotacje celowe otrzymane z budżetu (…)</t>
  </si>
  <si>
    <t>Dotacje celowe otrzymane z powiatu (…)</t>
  </si>
  <si>
    <t xml:space="preserve">Pozostałe odsetki </t>
  </si>
  <si>
    <t>Środki na Fundusz Pracy otrzymane przez powiat</t>
  </si>
  <si>
    <t>Państwowy Fundusz Rehabilitacji Osób Niepełnosprawnych</t>
  </si>
  <si>
    <t>Pozostałe zadania w zakresie polityki społecznej</t>
  </si>
  <si>
    <t>Wpływy od rodziców z tytułu opłaty za pobyt dziecka w pieczy zastępczej</t>
  </si>
  <si>
    <t>Gimnazja</t>
  </si>
  <si>
    <t>Gimnazja specjalne</t>
  </si>
  <si>
    <t>Zadania w zakresie przeciwdziałania przemocy w rodzinie</t>
  </si>
  <si>
    <t>2057</t>
  </si>
  <si>
    <t>0650</t>
  </si>
  <si>
    <t>2051</t>
  </si>
  <si>
    <t>2059</t>
  </si>
  <si>
    <t>6257</t>
  </si>
  <si>
    <t>6259</t>
  </si>
  <si>
    <t>2160</t>
  </si>
  <si>
    <t>Wpływy z pozostałych odsetek</t>
  </si>
  <si>
    <t>Wpływy z opłat za wydanie prawa jazdy</t>
  </si>
  <si>
    <t>Zarządzanie kryzysowe</t>
  </si>
  <si>
    <t>Wymiar sprawiedliwości</t>
  </si>
  <si>
    <t>Nieodpłatna pomoc prawna</t>
  </si>
  <si>
    <t>Wpływy z otrzymanych spadków, zapisów i darowizn w postaci pieniężnej</t>
  </si>
  <si>
    <t>Realizacja zadań wymagających stosowania specjalnej (…)</t>
  </si>
  <si>
    <t>Kwalifikacyjne kursy zawodowe</t>
  </si>
  <si>
    <t>Wpływy z odsetek od nieterminowych wpłat (…)</t>
  </si>
  <si>
    <t>Wpływy z najmu i dzierżawy składników majątkowych (…)</t>
  </si>
  <si>
    <t>Ośrodki dokumentacji geodezyjnej (…)</t>
  </si>
  <si>
    <t>01005</t>
  </si>
  <si>
    <t>Prace geodezyjno- urządzeniowe na potrzeby rolnictwa</t>
  </si>
  <si>
    <t>6309</t>
  </si>
  <si>
    <t>6629</t>
  </si>
  <si>
    <t>Turystyka</t>
  </si>
  <si>
    <t>Zadania w zakresie upowszechniania turystyki</t>
  </si>
  <si>
    <t>0640</t>
  </si>
  <si>
    <t>Wpływy z tytułu kosztów egzekucyjnych, opłaty komorniczej i kosztów upomnień</t>
  </si>
  <si>
    <t>2950</t>
  </si>
  <si>
    <t>Wpływy ze zwrotów niewykorzystanych dotacji oraz płatności</t>
  </si>
  <si>
    <t>2330</t>
  </si>
  <si>
    <t>Dotacje celowe otrzymane od samorządu województwa na zadania bieżące realizowane na podstawie porozumień (umów) między jednostkami samorządu terytorialnego</t>
  </si>
  <si>
    <t>Otrzymane spadki, zapisy i darowizny w postaci pieniężnej</t>
  </si>
  <si>
    <t>0610</t>
  </si>
  <si>
    <t>Wpływy z opłat egzaminacyjnych (…)</t>
  </si>
  <si>
    <t>Rodzina</t>
  </si>
  <si>
    <t>Wpływy z rożnych opłat</t>
  </si>
  <si>
    <t>Działalność placówek opiekuńczo- wychowawczych</t>
  </si>
  <si>
    <t>Dochody jednostek samorządu terytorialnego (…)</t>
  </si>
  <si>
    <t>REALIZACJA DOCHODÓW I PRZYCHODÓW BUDŻETU POWIATU ZA I PÓŁROCZE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</si>
</sst>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,"/>
    <numFmt numFmtId="165" formatCode="#,##0.00_ ;[Red]\-#,##0.00,"/>
    <numFmt numFmtId="166" formatCode="#,##0&quot; F&quot;_);[Red]\(#,##0&quot; F)&quot;"/>
    <numFmt numFmtId="167" formatCode="#,##0.00&quot; F&quot;_);[Red]\(#,##0.00&quot; F)&quot;"/>
    <numFmt numFmtId="168" formatCode="0.0%"/>
  </numFmts>
  <fonts count="38"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 CE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39997558519241921"/>
        <bgColor indexed="4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4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7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4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23" borderId="9" applyNumberFormat="0" applyAlignment="0" applyProtection="0"/>
    <xf numFmtId="0" fontId="19" fillId="3" borderId="0" applyNumberFormat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78">
    <xf numFmtId="0" fontId="0" fillId="0" borderId="0" xfId="0"/>
    <xf numFmtId="0" fontId="20" fillId="0" borderId="0" xfId="0" applyFont="1"/>
    <xf numFmtId="0" fontId="24" fillId="0" borderId="0" xfId="0" applyFont="1"/>
    <xf numFmtId="4" fontId="0" fillId="0" borderId="0" xfId="0" applyNumberFormat="1"/>
    <xf numFmtId="0" fontId="0" fillId="0" borderId="12" xfId="0" applyBorder="1"/>
    <xf numFmtId="0" fontId="20" fillId="25" borderId="0" xfId="0" applyFont="1" applyFill="1"/>
    <xf numFmtId="0" fontId="34" fillId="26" borderId="0" xfId="0" applyFont="1" applyFill="1"/>
    <xf numFmtId="4" fontId="26" fillId="24" borderId="12" xfId="0" applyNumberFormat="1" applyFont="1" applyFill="1" applyBorder="1"/>
    <xf numFmtId="0" fontId="33" fillId="0" borderId="16" xfId="0" applyFont="1" applyBorder="1" applyAlignment="1">
      <alignment horizontal="center" vertical="center" wrapText="1"/>
    </xf>
    <xf numFmtId="0" fontId="20" fillId="27" borderId="0" xfId="0" applyFont="1" applyFill="1"/>
    <xf numFmtId="10" fontId="0" fillId="0" borderId="0" xfId="0" applyNumberFormat="1"/>
    <xf numFmtId="10" fontId="0" fillId="0" borderId="12" xfId="0" applyNumberFormat="1" applyBorder="1"/>
    <xf numFmtId="10" fontId="33" fillId="0" borderId="16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30" fillId="0" borderId="17" xfId="0" applyNumberFormat="1" applyFont="1" applyBorder="1" applyAlignment="1">
      <alignment vertical="top" wrapText="1"/>
    </xf>
    <xf numFmtId="4" fontId="0" fillId="0" borderId="0" xfId="0" applyNumberFormat="1" applyBorder="1"/>
    <xf numFmtId="4" fontId="31" fillId="0" borderId="17" xfId="0" applyNumberFormat="1" applyFont="1" applyBorder="1" applyAlignment="1">
      <alignment horizontal="left" vertical="top" wrapText="1"/>
    </xf>
    <xf numFmtId="4" fontId="31" fillId="0" borderId="14" xfId="0" applyNumberFormat="1" applyFont="1" applyBorder="1" applyAlignment="1">
      <alignment vertical="top" wrapText="1"/>
    </xf>
    <xf numFmtId="4" fontId="0" fillId="0" borderId="11" xfId="0" applyNumberFormat="1" applyBorder="1"/>
    <xf numFmtId="4" fontId="0" fillId="0" borderId="13" xfId="0" applyNumberFormat="1" applyBorder="1"/>
    <xf numFmtId="4" fontId="32" fillId="0" borderId="18" xfId="0" applyNumberFormat="1" applyFont="1" applyBorder="1" applyAlignment="1">
      <alignment vertical="top" wrapText="1"/>
    </xf>
    <xf numFmtId="4" fontId="31" fillId="0" borderId="17" xfId="0" applyNumberFormat="1" applyFont="1" applyBorder="1" applyAlignment="1">
      <alignment vertical="top" wrapText="1"/>
    </xf>
    <xf numFmtId="4" fontId="31" fillId="0" borderId="14" xfId="0" applyNumberFormat="1" applyFont="1" applyBorder="1" applyAlignment="1">
      <alignment horizontal="left" vertical="top" wrapText="1"/>
    </xf>
    <xf numFmtId="0" fontId="0" fillId="26" borderId="0" xfId="0" applyFill="1"/>
    <xf numFmtId="3" fontId="23" fillId="0" borderId="21" xfId="5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0" xfId="0" applyNumberFormat="1" applyBorder="1"/>
    <xf numFmtId="3" fontId="0" fillId="0" borderId="15" xfId="0" applyNumberFormat="1" applyBorder="1"/>
    <xf numFmtId="3" fontId="23" fillId="0" borderId="21" xfId="51" applyNumberFormat="1" applyFont="1" applyFill="1" applyBorder="1" applyAlignment="1">
      <alignment horizontal="center" vertical="center"/>
    </xf>
    <xf numFmtId="4" fontId="33" fillId="0" borderId="16" xfId="0" applyNumberFormat="1" applyFont="1" applyBorder="1" applyAlignment="1">
      <alignment wrapText="1"/>
    </xf>
    <xf numFmtId="3" fontId="23" fillId="0" borderId="21" xfId="51" applyNumberFormat="1" applyFont="1" applyBorder="1" applyAlignment="1">
      <alignment horizontal="center" vertical="center" wrapText="1"/>
    </xf>
    <xf numFmtId="3" fontId="23" fillId="0" borderId="12" xfId="51" applyNumberFormat="1" applyFont="1" applyFill="1" applyBorder="1" applyAlignment="1">
      <alignment horizontal="center" vertical="center"/>
    </xf>
    <xf numFmtId="0" fontId="29" fillId="31" borderId="24" xfId="43" quotePrefix="1" applyFont="1" applyFill="1" applyBorder="1" applyAlignment="1">
      <alignment horizontal="right"/>
    </xf>
    <xf numFmtId="0" fontId="35" fillId="33" borderId="25" xfId="43" applyFont="1" applyFill="1" applyBorder="1" applyAlignment="1">
      <alignment horizontal="right"/>
    </xf>
    <xf numFmtId="0" fontId="22" fillId="27" borderId="25" xfId="43" applyFont="1" applyFill="1" applyBorder="1" applyAlignment="1">
      <alignment horizontal="right"/>
    </xf>
    <xf numFmtId="0" fontId="29" fillId="31" borderId="25" xfId="43" quotePrefix="1" applyFont="1" applyFill="1" applyBorder="1" applyAlignment="1">
      <alignment horizontal="right"/>
    </xf>
    <xf numFmtId="0" fontId="29" fillId="31" borderId="25" xfId="43" applyFont="1" applyFill="1" applyBorder="1" applyAlignment="1">
      <alignment horizontal="right"/>
    </xf>
    <xf numFmtId="0" fontId="35" fillId="34" borderId="25" xfId="43" applyFont="1" applyFill="1" applyBorder="1" applyAlignment="1">
      <alignment horizontal="right"/>
    </xf>
    <xf numFmtId="0" fontId="29" fillId="32" borderId="25" xfId="43" applyFont="1" applyFill="1" applyBorder="1" applyAlignment="1">
      <alignment horizontal="right"/>
    </xf>
    <xf numFmtId="0" fontId="25" fillId="33" borderId="25" xfId="43" applyFont="1" applyFill="1" applyBorder="1" applyAlignment="1">
      <alignment horizontal="right"/>
    </xf>
    <xf numFmtId="0" fontId="28" fillId="27" borderId="25" xfId="43" applyFont="1" applyFill="1" applyBorder="1" applyAlignment="1">
      <alignment horizontal="right"/>
    </xf>
    <xf numFmtId="0" fontId="22" fillId="27" borderId="25" xfId="43" quotePrefix="1" applyFont="1" applyFill="1" applyBorder="1" applyAlignment="1">
      <alignment horizontal="right"/>
    </xf>
    <xf numFmtId="0" fontId="35" fillId="30" borderId="25" xfId="43" applyFont="1" applyFill="1" applyBorder="1" applyAlignment="1">
      <alignment horizontal="right"/>
    </xf>
    <xf numFmtId="0" fontId="28" fillId="29" borderId="25" xfId="43" applyFont="1" applyFill="1" applyBorder="1" applyAlignment="1">
      <alignment horizontal="right"/>
    </xf>
    <xf numFmtId="0" fontId="22" fillId="28" borderId="25" xfId="43" applyFont="1" applyFill="1" applyBorder="1" applyAlignment="1">
      <alignment horizontal="right"/>
    </xf>
    <xf numFmtId="0" fontId="25" fillId="34" borderId="25" xfId="43" applyFont="1" applyFill="1" applyBorder="1" applyAlignment="1">
      <alignment horizontal="right"/>
    </xf>
    <xf numFmtId="0" fontId="26" fillId="27" borderId="25" xfId="0" applyFont="1" applyFill="1" applyBorder="1"/>
    <xf numFmtId="0" fontId="33" fillId="32" borderId="26" xfId="0" applyFont="1" applyFill="1" applyBorder="1"/>
    <xf numFmtId="4" fontId="29" fillId="31" borderId="27" xfId="43" applyNumberFormat="1" applyFont="1" applyFill="1" applyBorder="1" applyAlignment="1">
      <alignment horizontal="right"/>
    </xf>
    <xf numFmtId="4" fontId="35" fillId="33" borderId="28" xfId="43" applyNumberFormat="1" applyFont="1" applyFill="1" applyBorder="1" applyAlignment="1">
      <alignment horizontal="right"/>
    </xf>
    <xf numFmtId="4" fontId="26" fillId="27" borderId="28" xfId="0" applyNumberFormat="1" applyFont="1" applyFill="1" applyBorder="1"/>
    <xf numFmtId="4" fontId="29" fillId="31" borderId="28" xfId="43" applyNumberFormat="1" applyFont="1" applyFill="1" applyBorder="1" applyAlignment="1">
      <alignment horizontal="right"/>
    </xf>
    <xf numFmtId="4" fontId="29" fillId="31" borderId="28" xfId="43" applyNumberFormat="1" applyFont="1" applyFill="1" applyBorder="1"/>
    <xf numFmtId="4" fontId="35" fillId="33" borderId="28" xfId="43" applyNumberFormat="1" applyFont="1" applyFill="1" applyBorder="1"/>
    <xf numFmtId="4" fontId="35" fillId="34" borderId="28" xfId="43" applyNumberFormat="1" applyFont="1" applyFill="1" applyBorder="1" applyAlignment="1">
      <alignment horizontal="right"/>
    </xf>
    <xf numFmtId="4" fontId="28" fillId="27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 applyAlignment="1">
      <alignment horizontal="right"/>
    </xf>
    <xf numFmtId="4" fontId="25" fillId="33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/>
    <xf numFmtId="4" fontId="28" fillId="29" borderId="28" xfId="43" applyNumberFormat="1" applyFont="1" applyFill="1" applyBorder="1"/>
    <xf numFmtId="4" fontId="35" fillId="33" borderId="28" xfId="43" applyNumberFormat="1" applyFont="1" applyFill="1" applyBorder="1" applyAlignment="1"/>
    <xf numFmtId="4" fontId="37" fillId="34" borderId="28" xfId="0" applyNumberFormat="1" applyFont="1" applyFill="1" applyBorder="1"/>
    <xf numFmtId="4" fontId="29" fillId="32" borderId="28" xfId="43" applyNumberFormat="1" applyFont="1" applyFill="1" applyBorder="1"/>
    <xf numFmtId="4" fontId="28" fillId="27" borderId="28" xfId="43" applyNumberFormat="1" applyFont="1" applyFill="1" applyBorder="1"/>
    <xf numFmtId="4" fontId="33" fillId="32" borderId="29" xfId="0" applyNumberFormat="1" applyFont="1" applyFill="1" applyBorder="1"/>
    <xf numFmtId="0" fontId="29" fillId="31" borderId="24" xfId="43" applyFont="1" applyFill="1" applyBorder="1" applyAlignment="1">
      <alignment horizontal="right"/>
    </xf>
    <xf numFmtId="0" fontId="35" fillId="33" borderId="25" xfId="43" quotePrefix="1" applyFont="1" applyFill="1" applyBorder="1" applyAlignment="1">
      <alignment horizontal="right"/>
    </xf>
    <xf numFmtId="49" fontId="35" fillId="33" borderId="25" xfId="43" applyNumberFormat="1" applyFont="1" applyFill="1" applyBorder="1" applyAlignment="1">
      <alignment horizontal="right"/>
    </xf>
    <xf numFmtId="49" fontId="22" fillId="27" borderId="25" xfId="43" applyNumberFormat="1" applyFont="1" applyFill="1" applyBorder="1" applyAlignment="1">
      <alignment horizontal="right"/>
    </xf>
    <xf numFmtId="0" fontId="29" fillId="31" borderId="24" xfId="43" applyFont="1" applyFill="1" applyBorder="1" applyAlignment="1">
      <alignment horizontal="left"/>
    </xf>
    <xf numFmtId="49" fontId="29" fillId="27" borderId="25" xfId="43" applyNumberFormat="1" applyFont="1" applyFill="1" applyBorder="1" applyAlignment="1">
      <alignment horizontal="right"/>
    </xf>
    <xf numFmtId="49" fontId="29" fillId="31" borderId="25" xfId="43" applyNumberFormat="1" applyFont="1" applyFill="1" applyBorder="1" applyAlignment="1">
      <alignment horizontal="right"/>
    </xf>
    <xf numFmtId="49" fontId="29" fillId="27" borderId="25" xfId="43" quotePrefix="1" applyNumberFormat="1" applyFont="1" applyFill="1" applyBorder="1" applyAlignment="1">
      <alignment horizontal="right"/>
    </xf>
    <xf numFmtId="49" fontId="35" fillId="34" borderId="25" xfId="43" applyNumberFormat="1" applyFont="1" applyFill="1" applyBorder="1" applyAlignment="1">
      <alignment horizontal="right"/>
    </xf>
    <xf numFmtId="49" fontId="29" fillId="32" borderId="25" xfId="43" applyNumberFormat="1" applyFont="1" applyFill="1" applyBorder="1" applyAlignment="1">
      <alignment horizontal="right"/>
    </xf>
    <xf numFmtId="49" fontId="35" fillId="30" borderId="25" xfId="43" applyNumberFormat="1" applyFont="1" applyFill="1" applyBorder="1" applyAlignment="1">
      <alignment horizontal="right"/>
    </xf>
    <xf numFmtId="49" fontId="29" fillId="28" borderId="25" xfId="43" applyNumberFormat="1" applyFont="1" applyFill="1" applyBorder="1" applyAlignment="1">
      <alignment horizontal="right"/>
    </xf>
    <xf numFmtId="0" fontId="33" fillId="27" borderId="25" xfId="0" applyFont="1" applyFill="1" applyBorder="1"/>
    <xf numFmtId="0" fontId="35" fillId="33" borderId="25" xfId="43" applyFont="1" applyFill="1" applyBorder="1" applyAlignment="1">
      <alignment horizontal="left"/>
    </xf>
    <xf numFmtId="0" fontId="22" fillId="27" borderId="25" xfId="43" applyFont="1" applyFill="1" applyBorder="1" applyAlignment="1">
      <alignment horizontal="left"/>
    </xf>
    <xf numFmtId="0" fontId="29" fillId="31" borderId="25" xfId="43" applyFont="1" applyFill="1" applyBorder="1" applyAlignment="1">
      <alignment horizontal="left"/>
    </xf>
    <xf numFmtId="0" fontId="29" fillId="31" borderId="25" xfId="43" applyFont="1" applyFill="1" applyBorder="1" applyAlignment="1"/>
    <xf numFmtId="0" fontId="22" fillId="27" borderId="25" xfId="43" applyFont="1" applyFill="1" applyBorder="1" applyAlignment="1"/>
    <xf numFmtId="0" fontId="35" fillId="34" borderId="25" xfId="43" applyFont="1" applyFill="1" applyBorder="1" applyAlignment="1">
      <alignment horizontal="left"/>
    </xf>
    <xf numFmtId="0" fontId="35" fillId="34" borderId="25" xfId="43" applyFont="1" applyFill="1" applyBorder="1" applyAlignment="1"/>
    <xf numFmtId="0" fontId="35" fillId="33" borderId="25" xfId="43" applyFont="1" applyFill="1" applyBorder="1" applyAlignment="1"/>
    <xf numFmtId="0" fontId="25" fillId="33" borderId="25" xfId="43" applyFont="1" applyFill="1" applyBorder="1" applyAlignment="1">
      <alignment horizontal="left"/>
    </xf>
    <xf numFmtId="0" fontId="25" fillId="33" borderId="25" xfId="43" applyFont="1" applyFill="1" applyBorder="1" applyAlignment="1"/>
    <xf numFmtId="0" fontId="28" fillId="27" borderId="25" xfId="43" applyFont="1" applyFill="1" applyBorder="1" applyAlignment="1"/>
    <xf numFmtId="0" fontId="28" fillId="27" borderId="25" xfId="43" applyFont="1" applyFill="1" applyBorder="1" applyAlignment="1">
      <alignment horizontal="left"/>
    </xf>
    <xf numFmtId="0" fontId="35" fillId="30" borderId="25" xfId="43" applyFont="1" applyFill="1" applyBorder="1" applyAlignment="1"/>
    <xf numFmtId="0" fontId="25" fillId="34" borderId="25" xfId="43" applyFont="1" applyFill="1" applyBorder="1" applyAlignment="1"/>
    <xf numFmtId="0" fontId="29" fillId="32" borderId="25" xfId="43" applyFont="1" applyFill="1" applyBorder="1" applyAlignment="1">
      <alignment horizontal="left"/>
    </xf>
    <xf numFmtId="4" fontId="33" fillId="32" borderId="26" xfId="0" applyNumberFormat="1" applyFont="1" applyFill="1" applyBorder="1"/>
    <xf numFmtId="3" fontId="29" fillId="31" borderId="24" xfId="43" applyNumberFormat="1" applyFont="1" applyFill="1" applyBorder="1" applyAlignment="1">
      <alignment horizontal="right"/>
    </xf>
    <xf numFmtId="3" fontId="35" fillId="30" borderId="25" xfId="43" applyNumberFormat="1" applyFont="1" applyFill="1" applyBorder="1" applyAlignment="1">
      <alignment horizontal="right"/>
    </xf>
    <xf numFmtId="3" fontId="28" fillId="29" borderId="25" xfId="43" applyNumberFormat="1" applyFont="1" applyFill="1" applyBorder="1" applyAlignment="1">
      <alignment horizontal="right"/>
    </xf>
    <xf numFmtId="3" fontId="29" fillId="31" borderId="25" xfId="43" applyNumberFormat="1" applyFont="1" applyFill="1" applyBorder="1" applyAlignment="1">
      <alignment horizontal="right"/>
    </xf>
    <xf numFmtId="4" fontId="29" fillId="31" borderId="24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 applyAlignment="1">
      <alignment horizontal="right"/>
    </xf>
    <xf numFmtId="4" fontId="28" fillId="29" borderId="25" xfId="43" applyNumberFormat="1" applyFont="1" applyFill="1" applyBorder="1" applyAlignment="1">
      <alignment horizontal="right"/>
    </xf>
    <xf numFmtId="4" fontId="29" fillId="31" borderId="25" xfId="43" applyNumberFormat="1" applyFont="1" applyFill="1" applyBorder="1" applyAlignment="1">
      <alignment horizontal="right"/>
    </xf>
    <xf numFmtId="4" fontId="29" fillId="31" borderId="26" xfId="43" applyNumberFormat="1" applyFont="1" applyFill="1" applyBorder="1" applyAlignment="1">
      <alignment horizontal="right"/>
    </xf>
    <xf numFmtId="168" fontId="29" fillId="31" borderId="24" xfId="43" applyNumberFormat="1" applyFont="1" applyFill="1" applyBorder="1" applyAlignment="1">
      <alignment horizontal="right"/>
    </xf>
    <xf numFmtId="168" fontId="35" fillId="30" borderId="25" xfId="43" applyNumberFormat="1" applyFont="1" applyFill="1" applyBorder="1" applyAlignment="1">
      <alignment horizontal="right"/>
    </xf>
    <xf numFmtId="168" fontId="28" fillId="29" borderId="25" xfId="43" applyNumberFormat="1" applyFont="1" applyFill="1" applyBorder="1" applyAlignment="1">
      <alignment horizontal="right"/>
    </xf>
    <xf numFmtId="168" fontId="29" fillId="31" borderId="25" xfId="43" applyNumberFormat="1" applyFont="1" applyFill="1" applyBorder="1" applyAlignment="1">
      <alignment horizontal="right"/>
    </xf>
    <xf numFmtId="168" fontId="29" fillId="31" borderId="26" xfId="43" applyNumberFormat="1" applyFont="1" applyFill="1" applyBorder="1" applyAlignment="1">
      <alignment horizontal="right"/>
    </xf>
    <xf numFmtId="3" fontId="35" fillId="33" borderId="25" xfId="43" applyNumberFormat="1" applyFont="1" applyFill="1" applyBorder="1" applyAlignment="1">
      <alignment horizontal="right"/>
    </xf>
    <xf numFmtId="3" fontId="28" fillId="27" borderId="25" xfId="43" applyNumberFormat="1" applyFont="1" applyFill="1" applyBorder="1" applyAlignment="1">
      <alignment horizontal="right"/>
    </xf>
    <xf numFmtId="3" fontId="29" fillId="31" borderId="25" xfId="43" applyNumberFormat="1" applyFont="1" applyFill="1" applyBorder="1"/>
    <xf numFmtId="3" fontId="35" fillId="33" borderId="25" xfId="43" applyNumberFormat="1" applyFont="1" applyFill="1" applyBorder="1"/>
    <xf numFmtId="3" fontId="26" fillId="27" borderId="25" xfId="0" applyNumberFormat="1" applyFont="1" applyFill="1" applyBorder="1"/>
    <xf numFmtId="3" fontId="28" fillId="27" borderId="25" xfId="43" applyNumberFormat="1" applyFont="1" applyFill="1" applyBorder="1"/>
    <xf numFmtId="3" fontId="22" fillId="27" borderId="25" xfId="43" applyNumberFormat="1" applyFont="1" applyFill="1" applyBorder="1"/>
    <xf numFmtId="3" fontId="22" fillId="27" borderId="25" xfId="43" applyNumberFormat="1" applyFont="1" applyFill="1" applyBorder="1" applyAlignment="1">
      <alignment horizontal="right"/>
    </xf>
    <xf numFmtId="3" fontId="35" fillId="34" borderId="25" xfId="43" applyNumberFormat="1" applyFont="1" applyFill="1" applyBorder="1" applyAlignment="1">
      <alignment horizontal="right"/>
    </xf>
    <xf numFmtId="3" fontId="25" fillId="33" borderId="25" xfId="43" applyNumberFormat="1" applyFont="1" applyFill="1" applyBorder="1" applyAlignment="1">
      <alignment horizontal="right"/>
    </xf>
    <xf numFmtId="3" fontId="35" fillId="30" borderId="25" xfId="43" applyNumberFormat="1" applyFont="1" applyFill="1" applyBorder="1"/>
    <xf numFmtId="3" fontId="28" fillId="29" borderId="25" xfId="43" applyNumberFormat="1" applyFont="1" applyFill="1" applyBorder="1"/>
    <xf numFmtId="3" fontId="28" fillId="28" borderId="25" xfId="43" applyNumberFormat="1" applyFont="1" applyFill="1" applyBorder="1"/>
    <xf numFmtId="3" fontId="35" fillId="33" borderId="25" xfId="43" applyNumberFormat="1" applyFont="1" applyFill="1" applyBorder="1" applyAlignment="1"/>
    <xf numFmtId="3" fontId="28" fillId="27" borderId="25" xfId="43" applyNumberFormat="1" applyFont="1" applyFill="1" applyBorder="1" applyAlignment="1"/>
    <xf numFmtId="3" fontId="29" fillId="32" borderId="25" xfId="43" applyNumberFormat="1" applyFont="1" applyFill="1" applyBorder="1"/>
    <xf numFmtId="3" fontId="33" fillId="32" borderId="26" xfId="0" applyNumberFormat="1" applyFont="1" applyFill="1" applyBorder="1"/>
    <xf numFmtId="3" fontId="29" fillId="31" borderId="27" xfId="43" applyNumberFormat="1" applyFont="1" applyFill="1" applyBorder="1" applyAlignment="1">
      <alignment horizontal="right"/>
    </xf>
    <xf numFmtId="3" fontId="35" fillId="33" borderId="28" xfId="43" applyNumberFormat="1" applyFont="1" applyFill="1" applyBorder="1" applyAlignment="1">
      <alignment horizontal="right"/>
    </xf>
    <xf numFmtId="3" fontId="26" fillId="27" borderId="28" xfId="0" applyNumberFormat="1" applyFont="1" applyFill="1" applyBorder="1"/>
    <xf numFmtId="3" fontId="29" fillId="31" borderId="28" xfId="43" applyNumberFormat="1" applyFont="1" applyFill="1" applyBorder="1" applyAlignment="1">
      <alignment horizontal="right"/>
    </xf>
    <xf numFmtId="3" fontId="29" fillId="31" borderId="28" xfId="43" applyNumberFormat="1" applyFont="1" applyFill="1" applyBorder="1"/>
    <xf numFmtId="3" fontId="35" fillId="33" borderId="28" xfId="43" applyNumberFormat="1" applyFont="1" applyFill="1" applyBorder="1"/>
    <xf numFmtId="3" fontId="22" fillId="27" borderId="28" xfId="43" applyNumberFormat="1" applyFont="1" applyFill="1" applyBorder="1"/>
    <xf numFmtId="3" fontId="22" fillId="27" borderId="28" xfId="43" applyNumberFormat="1" applyFont="1" applyFill="1" applyBorder="1" applyAlignment="1">
      <alignment horizontal="right"/>
    </xf>
    <xf numFmtId="3" fontId="35" fillId="34" borderId="28" xfId="43" applyNumberFormat="1" applyFont="1" applyFill="1" applyBorder="1" applyAlignment="1">
      <alignment horizontal="right"/>
    </xf>
    <xf numFmtId="3" fontId="28" fillId="27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 applyAlignment="1">
      <alignment horizontal="right"/>
    </xf>
    <xf numFmtId="3" fontId="25" fillId="33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/>
    <xf numFmtId="3" fontId="28" fillId="29" borderId="28" xfId="43" applyNumberFormat="1" applyFont="1" applyFill="1" applyBorder="1"/>
    <xf numFmtId="3" fontId="35" fillId="33" borderId="28" xfId="43" applyNumberFormat="1" applyFont="1" applyFill="1" applyBorder="1" applyAlignment="1"/>
    <xf numFmtId="3" fontId="37" fillId="34" borderId="28" xfId="0" applyNumberFormat="1" applyFont="1" applyFill="1" applyBorder="1"/>
    <xf numFmtId="3" fontId="29" fillId="32" borderId="28" xfId="43" applyNumberFormat="1" applyFont="1" applyFill="1" applyBorder="1"/>
    <xf numFmtId="3" fontId="33" fillId="32" borderId="29" xfId="0" applyNumberFormat="1" applyFont="1" applyFill="1" applyBorder="1"/>
    <xf numFmtId="4" fontId="35" fillId="33" borderId="25" xfId="43" applyNumberFormat="1" applyFont="1" applyFill="1" applyBorder="1" applyAlignment="1">
      <alignment horizontal="right"/>
    </xf>
    <xf numFmtId="4" fontId="28" fillId="27" borderId="25" xfId="43" applyNumberFormat="1" applyFont="1" applyFill="1" applyBorder="1"/>
    <xf numFmtId="4" fontId="29" fillId="31" borderId="25" xfId="43" applyNumberFormat="1" applyFont="1" applyFill="1" applyBorder="1"/>
    <xf numFmtId="4" fontId="35" fillId="33" borderId="25" xfId="43" applyNumberFormat="1" applyFont="1" applyFill="1" applyBorder="1"/>
    <xf numFmtId="4" fontId="26" fillId="27" borderId="25" xfId="0" applyNumberFormat="1" applyFont="1" applyFill="1" applyBorder="1"/>
    <xf numFmtId="4" fontId="22" fillId="27" borderId="25" xfId="43" applyNumberFormat="1" applyFont="1" applyFill="1" applyBorder="1"/>
    <xf numFmtId="4" fontId="28" fillId="27" borderId="25" xfId="43" applyNumberFormat="1" applyFont="1" applyFill="1" applyBorder="1" applyAlignment="1">
      <alignment horizontal="right"/>
    </xf>
    <xf numFmtId="4" fontId="35" fillId="34" borderId="25" xfId="43" applyNumberFormat="1" applyFont="1" applyFill="1" applyBorder="1" applyAlignment="1">
      <alignment horizontal="right"/>
    </xf>
    <xf numFmtId="4" fontId="22" fillId="27" borderId="25" xfId="43" applyNumberFormat="1" applyFont="1" applyFill="1" applyBorder="1" applyAlignment="1">
      <alignment horizontal="right"/>
    </xf>
    <xf numFmtId="4" fontId="25" fillId="33" borderId="25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/>
    <xf numFmtId="4" fontId="28" fillId="29" borderId="25" xfId="43" applyNumberFormat="1" applyFont="1" applyFill="1" applyBorder="1"/>
    <xf numFmtId="4" fontId="28" fillId="28" borderId="25" xfId="43" applyNumberFormat="1" applyFont="1" applyFill="1" applyBorder="1"/>
    <xf numFmtId="4" fontId="35" fillId="33" borderId="25" xfId="43" applyNumberFormat="1" applyFont="1" applyFill="1" applyBorder="1" applyAlignment="1"/>
    <xf numFmtId="4" fontId="28" fillId="27" borderId="25" xfId="43" applyNumberFormat="1" applyFont="1" applyFill="1" applyBorder="1" applyAlignment="1"/>
    <xf numFmtId="4" fontId="22" fillId="27" borderId="25" xfId="43" applyNumberFormat="1" applyFont="1" applyFill="1" applyBorder="1" applyAlignment="1"/>
    <xf numFmtId="4" fontId="25" fillId="34" borderId="25" xfId="43" applyNumberFormat="1" applyFont="1" applyFill="1" applyBorder="1" applyAlignment="1">
      <alignment horizontal="right"/>
    </xf>
    <xf numFmtId="4" fontId="29" fillId="32" borderId="25" xfId="43" applyNumberFormat="1" applyFont="1" applyFill="1" applyBorder="1"/>
    <xf numFmtId="4" fontId="37" fillId="34" borderId="25" xfId="0" applyNumberFormat="1" applyFont="1" applyFill="1" applyBorder="1"/>
    <xf numFmtId="4" fontId="29" fillId="31" borderId="30" xfId="43" applyNumberFormat="1" applyFont="1" applyFill="1" applyBorder="1" applyAlignment="1">
      <alignment horizontal="right"/>
    </xf>
    <xf numFmtId="4" fontId="35" fillId="33" borderId="31" xfId="43" applyNumberFormat="1" applyFont="1" applyFill="1" applyBorder="1" applyAlignment="1">
      <alignment horizontal="right"/>
    </xf>
    <xf numFmtId="4" fontId="26" fillId="27" borderId="31" xfId="0" applyNumberFormat="1" applyFont="1" applyFill="1" applyBorder="1"/>
    <xf numFmtId="4" fontId="29" fillId="31" borderId="31" xfId="43" applyNumberFormat="1" applyFont="1" applyFill="1" applyBorder="1" applyAlignment="1">
      <alignment horizontal="right"/>
    </xf>
    <xf numFmtId="4" fontId="29" fillId="31" borderId="31" xfId="43" applyNumberFormat="1" applyFont="1" applyFill="1" applyBorder="1"/>
    <xf numFmtId="4" fontId="28" fillId="27" borderId="31" xfId="43" applyNumberFormat="1" applyFont="1" applyFill="1" applyBorder="1"/>
    <xf numFmtId="4" fontId="35" fillId="33" borderId="31" xfId="43" applyNumberFormat="1" applyFont="1" applyFill="1" applyBorder="1"/>
    <xf numFmtId="4" fontId="35" fillId="34" borderId="31" xfId="43" applyNumberFormat="1" applyFont="1" applyFill="1" applyBorder="1" applyAlignment="1">
      <alignment horizontal="right"/>
    </xf>
    <xf numFmtId="4" fontId="28" fillId="27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 applyAlignment="1">
      <alignment horizontal="right"/>
    </xf>
    <xf numFmtId="4" fontId="25" fillId="33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/>
    <xf numFmtId="4" fontId="28" fillId="29" borderId="31" xfId="43" applyNumberFormat="1" applyFont="1" applyFill="1" applyBorder="1"/>
    <xf numFmtId="4" fontId="28" fillId="28" borderId="31" xfId="43" applyNumberFormat="1" applyFont="1" applyFill="1" applyBorder="1"/>
    <xf numFmtId="4" fontId="27" fillId="27" borderId="31" xfId="0" applyNumberFormat="1" applyFont="1" applyFill="1" applyBorder="1"/>
    <xf numFmtId="4" fontId="35" fillId="33" borderId="31" xfId="43" applyNumberFormat="1" applyFont="1" applyFill="1" applyBorder="1" applyAlignment="1"/>
    <xf numFmtId="4" fontId="28" fillId="27" borderId="31" xfId="43" applyNumberFormat="1" applyFont="1" applyFill="1" applyBorder="1" applyAlignment="1"/>
    <xf numFmtId="4" fontId="37" fillId="34" borderId="31" xfId="0" applyNumberFormat="1" applyFont="1" applyFill="1" applyBorder="1"/>
    <xf numFmtId="4" fontId="29" fillId="32" borderId="31" xfId="43" applyNumberFormat="1" applyFont="1" applyFill="1" applyBorder="1"/>
    <xf numFmtId="4" fontId="33" fillId="32" borderId="32" xfId="0" applyNumberFormat="1" applyFont="1" applyFill="1" applyBorder="1"/>
    <xf numFmtId="0" fontId="29" fillId="31" borderId="33" xfId="43" applyFont="1" applyFill="1" applyBorder="1" applyAlignment="1">
      <alignment horizontal="right"/>
    </xf>
    <xf numFmtId="0" fontId="29" fillId="31" borderId="33" xfId="43" applyFont="1" applyFill="1" applyBorder="1" applyAlignment="1">
      <alignment horizontal="center"/>
    </xf>
    <xf numFmtId="3" fontId="29" fillId="31" borderId="33" xfId="43" applyNumberFormat="1" applyFont="1" applyFill="1" applyBorder="1" applyAlignment="1">
      <alignment horizontal="right"/>
    </xf>
    <xf numFmtId="4" fontId="29" fillId="31" borderId="33" xfId="43" applyNumberFormat="1" applyFont="1" applyFill="1" applyBorder="1" applyAlignment="1">
      <alignment horizontal="right"/>
    </xf>
    <xf numFmtId="168" fontId="29" fillId="31" borderId="33" xfId="43" applyNumberFormat="1" applyFont="1" applyFill="1" applyBorder="1" applyAlignment="1">
      <alignment horizontal="right"/>
    </xf>
    <xf numFmtId="4" fontId="29" fillId="31" borderId="34" xfId="43" applyNumberFormat="1" applyFont="1" applyFill="1" applyBorder="1" applyAlignment="1">
      <alignment horizontal="right"/>
    </xf>
    <xf numFmtId="4" fontId="29" fillId="31" borderId="35" xfId="43" applyNumberFormat="1" applyFont="1" applyFill="1" applyBorder="1" applyAlignment="1">
      <alignment horizontal="right"/>
    </xf>
    <xf numFmtId="0" fontId="33" fillId="34" borderId="24" xfId="0" applyFont="1" applyFill="1" applyBorder="1"/>
    <xf numFmtId="4" fontId="33" fillId="34" borderId="24" xfId="0" applyNumberFormat="1" applyFont="1" applyFill="1" applyBorder="1"/>
    <xf numFmtId="4" fontId="29" fillId="30" borderId="24" xfId="43" applyNumberFormat="1" applyFont="1" applyFill="1" applyBorder="1" applyAlignment="1">
      <alignment horizontal="right"/>
    </xf>
    <xf numFmtId="168" fontId="29" fillId="30" borderId="24" xfId="43" applyNumberFormat="1" applyFont="1" applyFill="1" applyBorder="1" applyAlignment="1">
      <alignment horizontal="right"/>
    </xf>
    <xf numFmtId="3" fontId="33" fillId="34" borderId="24" xfId="0" applyNumberFormat="1" applyFont="1" applyFill="1" applyBorder="1"/>
    <xf numFmtId="4" fontId="33" fillId="34" borderId="30" xfId="0" applyNumberFormat="1" applyFont="1" applyFill="1" applyBorder="1"/>
    <xf numFmtId="4" fontId="33" fillId="34" borderId="27" xfId="0" applyNumberFormat="1" applyFont="1" applyFill="1" applyBorder="1"/>
    <xf numFmtId="3" fontId="33" fillId="34" borderId="27" xfId="0" applyNumberFormat="1" applyFont="1" applyFill="1" applyBorder="1"/>
    <xf numFmtId="168" fontId="29" fillId="31" borderId="33" xfId="52" applyNumberFormat="1" applyFont="1" applyFill="1" applyBorder="1" applyAlignment="1">
      <alignment horizontal="right"/>
    </xf>
    <xf numFmtId="0" fontId="25" fillId="34" borderId="25" xfId="43" applyFont="1" applyFill="1" applyBorder="1" applyAlignment="1">
      <alignment horizontal="left"/>
    </xf>
    <xf numFmtId="3" fontId="37" fillId="34" borderId="25" xfId="0" applyNumberFormat="1" applyFont="1" applyFill="1" applyBorder="1"/>
    <xf numFmtId="49" fontId="29" fillId="28" borderId="25" xfId="43" quotePrefix="1" applyNumberFormat="1" applyFont="1" applyFill="1" applyBorder="1" applyAlignment="1">
      <alignment horizontal="right"/>
    </xf>
    <xf numFmtId="4" fontId="22" fillId="27" borderId="31" xfId="43" applyNumberFormat="1" applyFont="1" applyFill="1" applyBorder="1"/>
    <xf numFmtId="4" fontId="22" fillId="27" borderId="31" xfId="43" applyNumberFormat="1" applyFont="1" applyFill="1" applyBorder="1" applyAlignment="1">
      <alignment horizontal="right"/>
    </xf>
    <xf numFmtId="4" fontId="37" fillId="34" borderId="36" xfId="0" applyNumberFormat="1" applyFont="1" applyFill="1" applyBorder="1"/>
    <xf numFmtId="4" fontId="22" fillId="27" borderId="31" xfId="43" applyNumberFormat="1" applyFont="1" applyFill="1" applyBorder="1" applyAlignment="1"/>
    <xf numFmtId="49" fontId="29" fillId="29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>
      <alignment horizontal="right"/>
    </xf>
    <xf numFmtId="49" fontId="29" fillId="30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/>
    <xf numFmtId="3" fontId="29" fillId="30" borderId="25" xfId="43" applyNumberFormat="1" applyFont="1" applyFill="1" applyBorder="1" applyAlignment="1">
      <alignment horizontal="right"/>
    </xf>
    <xf numFmtId="4" fontId="29" fillId="30" borderId="25" xfId="43" applyNumberFormat="1" applyFont="1" applyFill="1" applyBorder="1" applyAlignment="1">
      <alignment horizontal="right"/>
    </xf>
    <xf numFmtId="168" fontId="29" fillId="30" borderId="25" xfId="43" applyNumberFormat="1" applyFont="1" applyFill="1" applyBorder="1" applyAlignment="1">
      <alignment horizontal="right"/>
    </xf>
    <xf numFmtId="4" fontId="29" fillId="30" borderId="31" xfId="43" applyNumberFormat="1" applyFont="1" applyFill="1" applyBorder="1" applyAlignment="1">
      <alignment horizontal="right"/>
    </xf>
    <xf numFmtId="4" fontId="29" fillId="30" borderId="28" xfId="43" applyNumberFormat="1" applyFont="1" applyFill="1" applyBorder="1" applyAlignment="1">
      <alignment horizontal="right"/>
    </xf>
    <xf numFmtId="3" fontId="29" fillId="30" borderId="28" xfId="43" applyNumberFormat="1" applyFont="1" applyFill="1" applyBorder="1" applyAlignment="1">
      <alignment horizontal="right"/>
    </xf>
    <xf numFmtId="0" fontId="28" fillId="29" borderId="25" xfId="43" applyFont="1" applyFill="1" applyBorder="1" applyAlignment="1"/>
    <xf numFmtId="4" fontId="28" fillId="29" borderId="31" xfId="43" applyNumberFormat="1" applyFont="1" applyFill="1" applyBorder="1" applyAlignment="1">
      <alignment horizontal="right"/>
    </xf>
    <xf numFmtId="4" fontId="28" fillId="29" borderId="28" xfId="43" applyNumberFormat="1" applyFont="1" applyFill="1" applyBorder="1" applyAlignment="1">
      <alignment horizontal="right"/>
    </xf>
    <xf numFmtId="3" fontId="28" fillId="29" borderId="28" xfId="43" applyNumberFormat="1" applyFont="1" applyFill="1" applyBorder="1" applyAlignment="1">
      <alignment horizontal="right"/>
    </xf>
    <xf numFmtId="0" fontId="0" fillId="27" borderId="0" xfId="0" applyFont="1" applyFill="1"/>
    <xf numFmtId="49" fontId="29" fillId="35" borderId="25" xfId="43" applyNumberFormat="1" applyFont="1" applyFill="1" applyBorder="1" applyAlignment="1">
      <alignment horizontal="right"/>
    </xf>
    <xf numFmtId="0" fontId="23" fillId="35" borderId="25" xfId="43" applyFont="1" applyFill="1" applyBorder="1" applyAlignment="1">
      <alignment horizontal="right"/>
    </xf>
    <xf numFmtId="0" fontId="23" fillId="35" borderId="25" xfId="43" applyFont="1" applyFill="1" applyBorder="1" applyAlignment="1"/>
    <xf numFmtId="3" fontId="29" fillId="36" borderId="25" xfId="43" applyNumberFormat="1" applyFont="1" applyFill="1" applyBorder="1" applyAlignment="1">
      <alignment horizontal="right"/>
    </xf>
    <xf numFmtId="4" fontId="29" fillId="36" borderId="25" xfId="43" applyNumberFormat="1" applyFont="1" applyFill="1" applyBorder="1" applyAlignment="1">
      <alignment horizontal="right"/>
    </xf>
    <xf numFmtId="168" fontId="29" fillId="36" borderId="25" xfId="43" applyNumberFormat="1" applyFont="1" applyFill="1" applyBorder="1" applyAlignment="1">
      <alignment horizontal="right"/>
    </xf>
    <xf numFmtId="3" fontId="29" fillId="35" borderId="25" xfId="43" applyNumberFormat="1" applyFont="1" applyFill="1" applyBorder="1" applyAlignment="1">
      <alignment horizontal="right"/>
    </xf>
    <xf numFmtId="4" fontId="29" fillId="35" borderId="25" xfId="43" applyNumberFormat="1" applyFont="1" applyFill="1" applyBorder="1" applyAlignment="1">
      <alignment horizontal="right"/>
    </xf>
    <xf numFmtId="4" fontId="33" fillId="35" borderId="25" xfId="0" applyNumberFormat="1" applyFont="1" applyFill="1" applyBorder="1"/>
    <xf numFmtId="0" fontId="0" fillId="27" borderId="0" xfId="0" applyFill="1"/>
    <xf numFmtId="0" fontId="34" fillId="27" borderId="0" xfId="0" applyFont="1" applyFill="1"/>
    <xf numFmtId="0" fontId="24" fillId="27" borderId="0" xfId="0" applyFont="1" applyFill="1"/>
    <xf numFmtId="4" fontId="28" fillId="27" borderId="36" xfId="43" applyNumberFormat="1" applyFont="1" applyFill="1" applyBorder="1" applyAlignment="1">
      <alignment horizontal="right"/>
    </xf>
    <xf numFmtId="3" fontId="28" fillId="27" borderId="36" xfId="43" applyNumberFormat="1" applyFont="1" applyFill="1" applyBorder="1" applyAlignment="1">
      <alignment horizontal="right"/>
    </xf>
    <xf numFmtId="3" fontId="29" fillId="30" borderId="30" xfId="43" applyNumberFormat="1" applyFont="1" applyFill="1" applyBorder="1" applyAlignment="1">
      <alignment horizontal="right"/>
    </xf>
    <xf numFmtId="3" fontId="28" fillId="29" borderId="31" xfId="43" applyNumberFormat="1" applyFont="1" applyFill="1" applyBorder="1" applyAlignment="1">
      <alignment horizontal="right"/>
    </xf>
    <xf numFmtId="3" fontId="29" fillId="31" borderId="32" xfId="43" applyNumberFormat="1" applyFont="1" applyFill="1" applyBorder="1" applyAlignment="1">
      <alignment horizontal="right"/>
    </xf>
    <xf numFmtId="4" fontId="29" fillId="31" borderId="36" xfId="43" applyNumberFormat="1" applyFont="1" applyFill="1" applyBorder="1"/>
    <xf numFmtId="168" fontId="29" fillId="31" borderId="30" xfId="43" applyNumberFormat="1" applyFont="1" applyFill="1" applyBorder="1" applyAlignment="1">
      <alignment horizontal="right"/>
    </xf>
    <xf numFmtId="168" fontId="35" fillId="30" borderId="31" xfId="43" applyNumberFormat="1" applyFont="1" applyFill="1" applyBorder="1" applyAlignment="1">
      <alignment horizontal="right"/>
    </xf>
    <xf numFmtId="168" fontId="28" fillId="29" borderId="31" xfId="43" applyNumberFormat="1" applyFont="1" applyFill="1" applyBorder="1" applyAlignment="1">
      <alignment horizontal="right"/>
    </xf>
    <xf numFmtId="168" fontId="29" fillId="31" borderId="31" xfId="43" applyNumberFormat="1" applyFont="1" applyFill="1" applyBorder="1" applyAlignment="1">
      <alignment horizontal="right"/>
    </xf>
    <xf numFmtId="168" fontId="29" fillId="30" borderId="31" xfId="43" applyNumberFormat="1" applyFont="1" applyFill="1" applyBorder="1" applyAlignment="1">
      <alignment horizontal="right"/>
    </xf>
    <xf numFmtId="4" fontId="33" fillId="35" borderId="31" xfId="0" applyNumberFormat="1" applyFont="1" applyFill="1" applyBorder="1"/>
    <xf numFmtId="168" fontId="29" fillId="31" borderId="31" xfId="52" applyNumberFormat="1" applyFont="1" applyFill="1" applyBorder="1"/>
    <xf numFmtId="168" fontId="29" fillId="31" borderId="31" xfId="52" applyNumberFormat="1" applyFont="1" applyFill="1" applyBorder="1" applyAlignment="1">
      <alignment horizontal="right"/>
    </xf>
    <xf numFmtId="168" fontId="29" fillId="31" borderId="34" xfId="43" applyNumberFormat="1" applyFont="1" applyFill="1" applyBorder="1" applyAlignment="1">
      <alignment horizontal="right"/>
    </xf>
    <xf numFmtId="168" fontId="29" fillId="30" borderId="30" xfId="43" applyNumberFormat="1" applyFont="1" applyFill="1" applyBorder="1" applyAlignment="1">
      <alignment horizontal="right"/>
    </xf>
    <xf numFmtId="168" fontId="29" fillId="31" borderId="32" xfId="43" applyNumberFormat="1" applyFont="1" applyFill="1" applyBorder="1" applyAlignment="1">
      <alignment horizontal="right"/>
    </xf>
    <xf numFmtId="3" fontId="29" fillId="31" borderId="36" xfId="43" applyNumberFormat="1" applyFont="1" applyFill="1" applyBorder="1"/>
    <xf numFmtId="3" fontId="29" fillId="31" borderId="31" xfId="43" applyNumberFormat="1" applyFont="1" applyFill="1" applyBorder="1"/>
    <xf numFmtId="0" fontId="36" fillId="0" borderId="0" xfId="0" applyFont="1" applyAlignment="1">
      <alignment horizontal="center"/>
    </xf>
    <xf numFmtId="10" fontId="33" fillId="0" borderId="11" xfId="0" applyNumberFormat="1" applyFont="1" applyBorder="1" applyAlignment="1">
      <alignment horizontal="center" vertical="center"/>
    </xf>
    <xf numFmtId="10" fontId="26" fillId="0" borderId="13" xfId="0" applyNumberFormat="1" applyFont="1" applyBorder="1" applyAlignment="1">
      <alignment horizontal="center" vertical="center"/>
    </xf>
    <xf numFmtId="10" fontId="26" fillId="0" borderId="20" xfId="0" applyNumberFormat="1" applyFont="1" applyBorder="1" applyAlignment="1">
      <alignment horizontal="center" vertical="center"/>
    </xf>
    <xf numFmtId="0" fontId="23" fillId="0" borderId="21" xfId="43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21" xfId="43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21" xfId="43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23" fillId="0" borderId="21" xfId="43" applyNumberFormat="1" applyFont="1" applyBorder="1" applyAlignment="1">
      <alignment horizontal="center" vertical="center" wrapText="1"/>
    </xf>
    <xf numFmtId="3" fontId="0" fillId="0" borderId="22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4" fontId="23" fillId="0" borderId="21" xfId="43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4" fontId="20" fillId="0" borderId="0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53">
    <cellStyle name="_PERSONAL" xfId="1"/>
    <cellStyle name="_PERSONAL_1" xfId="2"/>
    <cellStyle name="20% — akcent 1" xfId="3" builtinId="30" customBuiltin="1"/>
    <cellStyle name="20% — akcent 2" xfId="4" builtinId="34" customBuiltin="1"/>
    <cellStyle name="20% — akcent 3" xfId="5" builtinId="38" customBuiltin="1"/>
    <cellStyle name="20% — akcent 4" xfId="6" builtinId="42" customBuiltin="1"/>
    <cellStyle name="20% — akcent 5" xfId="7" builtinId="46" customBuiltin="1"/>
    <cellStyle name="20% — akcent 6" xfId="8" builtinId="50" customBuiltin="1"/>
    <cellStyle name="40% — akcent 1" xfId="9" builtinId="31" customBuiltin="1"/>
    <cellStyle name="40% — akcent 2" xfId="10" builtinId="35" customBuiltin="1"/>
    <cellStyle name="40% — akcent 3" xfId="11" builtinId="39" customBuiltin="1"/>
    <cellStyle name="40% — akcent 4" xfId="12" builtinId="43" customBuiltin="1"/>
    <cellStyle name="40% — akcent 5" xfId="13" builtinId="47" customBuiltin="1"/>
    <cellStyle name="40% — akcent 6" xfId="14" builtinId="51" customBuiltin="1"/>
    <cellStyle name="60% — akcent 1" xfId="15" builtinId="32" customBuiltin="1"/>
    <cellStyle name="60% — akcent 2" xfId="16" builtinId="36" customBuiltin="1"/>
    <cellStyle name="60% — akcent 3" xfId="17" builtinId="40" customBuiltin="1"/>
    <cellStyle name="60% — akcent 4" xfId="18" builtinId="44" customBuiltin="1"/>
    <cellStyle name="60% — akcent 5" xfId="19" builtinId="48" customBuiltin="1"/>
    <cellStyle name="60% — akcent 6" xfId="20" builtinId="52" customBuiltin="1"/>
    <cellStyle name="Akcent 1" xfId="21" builtinId="29" customBuiltin="1"/>
    <cellStyle name="Akcent 2" xfId="22" builtinId="33" customBuiltin="1"/>
    <cellStyle name="Akcent 3" xfId="23" builtinId="37" customBuiltin="1"/>
    <cellStyle name="Akcent 4" xfId="24" builtinId="41" customBuiltin="1"/>
    <cellStyle name="Akcent 5" xfId="25" builtinId="45" customBuiltin="1"/>
    <cellStyle name="Akcent 6" xfId="26" builtinId="49" customBuiltin="1"/>
    <cellStyle name="Comma [0]_laroux" xfId="27"/>
    <cellStyle name="Comma_laroux" xfId="28"/>
    <cellStyle name="Currency [0]_laroux" xfId="29"/>
    <cellStyle name="Currency_laroux" xfId="30"/>
    <cellStyle name="Dane wejściowe" xfId="31" builtinId="20" customBuiltin="1"/>
    <cellStyle name="Dane wyjściowe" xfId="32" builtinId="21" customBuiltin="1"/>
    <cellStyle name="Dobry" xfId="33" builtinId="26" customBuiltin="1"/>
    <cellStyle name="Dziesiętny" xfId="51" builtinId="3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y" xfId="40" builtinId="28" customBuiltin="1"/>
    <cellStyle name="Normal_laroux" xfId="41"/>
    <cellStyle name="normální_laroux" xfId="42"/>
    <cellStyle name="Normalny" xfId="0" builtinId="0"/>
    <cellStyle name="Normalny_Arkusz1" xfId="43"/>
    <cellStyle name="Obliczenia" xfId="44" builtinId="22" customBuiltin="1"/>
    <cellStyle name="Procentowy" xfId="52" builtinId="5"/>
    <cellStyle name="Suma" xfId="45" builtinId="25" customBuiltin="1"/>
    <cellStyle name="Tekst objaśnienia" xfId="46" builtinId="53" customBuiltin="1"/>
    <cellStyle name="Tekst ostrzeżenia" xfId="47" builtinId="11" customBuiltin="1"/>
    <cellStyle name="Tytuł" xfId="48" builtinId="15" customBuiltin="1"/>
    <cellStyle name="Uwaga" xfId="49" builtinId="10" customBuiltin="1"/>
    <cellStyle name="Zły" xfId="50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6"/>
  <sheetViews>
    <sheetView tabSelected="1" topLeftCell="H88" zoomScaleNormal="100" workbookViewId="0">
      <selection activeCell="B2" sqref="B2:X2"/>
    </sheetView>
  </sheetViews>
  <sheetFormatPr defaultRowHeight="12.75"/>
  <cols>
    <col min="1" max="1" width="3.5703125" style="229" customWidth="1"/>
    <col min="2" max="2" width="5.140625" customWidth="1"/>
    <col min="3" max="3" width="7.5703125" style="1" customWidth="1"/>
    <col min="4" max="4" width="4.140625" style="1" customWidth="1"/>
    <col min="5" max="5" width="24.28515625" customWidth="1"/>
    <col min="6" max="6" width="13.85546875" style="25" customWidth="1"/>
    <col min="7" max="7" width="16.42578125" style="3" bestFit="1" customWidth="1"/>
    <col min="8" max="8" width="8.7109375" style="10" bestFit="1" customWidth="1"/>
    <col min="9" max="9" width="10.28515625" style="25" customWidth="1"/>
    <col min="10" max="10" width="12.42578125" style="3" customWidth="1"/>
    <col min="11" max="11" width="8.7109375" bestFit="1" customWidth="1"/>
    <col min="12" max="13" width="10.28515625" style="3" bestFit="1" customWidth="1"/>
    <col min="14" max="14" width="10.5703125" style="3" bestFit="1" customWidth="1"/>
    <col min="15" max="15" width="8.42578125" style="3" bestFit="1" customWidth="1"/>
    <col min="16" max="16" width="8.7109375" style="3" bestFit="1" customWidth="1"/>
    <col min="17" max="17" width="11.85546875" style="25" customWidth="1"/>
    <col min="18" max="18" width="12.140625" style="3" customWidth="1"/>
    <col min="19" max="19" width="9.85546875" style="10" customWidth="1"/>
    <col min="20" max="20" width="10" style="3" customWidth="1"/>
    <col min="21" max="21" width="7.7109375" style="3" customWidth="1"/>
    <col min="22" max="22" width="9.140625" style="3" customWidth="1"/>
    <col min="23" max="23" width="7.85546875" style="3" customWidth="1"/>
    <col min="24" max="24" width="8.140625" style="3" customWidth="1"/>
  </cols>
  <sheetData>
    <row r="1" spans="1:24" ht="15">
      <c r="B1" s="251" t="s">
        <v>193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 ht="15.75" thickBot="1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24">
      <c r="B3" s="255" t="s">
        <v>0</v>
      </c>
      <c r="C3" s="255" t="s">
        <v>1</v>
      </c>
      <c r="D3" s="258" t="s">
        <v>2</v>
      </c>
      <c r="E3" s="261" t="s">
        <v>3</v>
      </c>
      <c r="F3" s="264" t="s">
        <v>101</v>
      </c>
      <c r="G3" s="267" t="s">
        <v>85</v>
      </c>
      <c r="H3" s="252" t="s">
        <v>87</v>
      </c>
      <c r="I3" s="26"/>
      <c r="J3" s="13"/>
      <c r="K3" s="4"/>
      <c r="L3" s="13"/>
      <c r="M3" s="13"/>
      <c r="N3" s="7"/>
      <c r="O3" s="13"/>
      <c r="P3" s="18"/>
      <c r="Q3" s="26"/>
      <c r="R3" s="13"/>
      <c r="S3" s="11"/>
      <c r="T3" s="13"/>
      <c r="U3" s="13"/>
      <c r="V3" s="13"/>
      <c r="W3" s="13"/>
      <c r="X3" s="18"/>
    </row>
    <row r="4" spans="1:24">
      <c r="B4" s="256"/>
      <c r="C4" s="256"/>
      <c r="D4" s="259"/>
      <c r="E4" s="262"/>
      <c r="F4" s="265"/>
      <c r="G4" s="268"/>
      <c r="H4" s="253"/>
      <c r="I4" s="270" t="s">
        <v>4</v>
      </c>
      <c r="J4" s="271"/>
      <c r="K4" s="271"/>
      <c r="L4" s="271"/>
      <c r="M4" s="15"/>
      <c r="N4" s="15"/>
      <c r="O4" s="15"/>
      <c r="P4" s="19"/>
      <c r="Q4" s="270" t="s">
        <v>94</v>
      </c>
      <c r="R4" s="271"/>
      <c r="S4" s="271"/>
      <c r="T4" s="271"/>
      <c r="U4" s="15"/>
      <c r="V4" s="15"/>
      <c r="W4" s="15"/>
      <c r="X4" s="19"/>
    </row>
    <row r="5" spans="1:24" ht="13.5" thickBot="1">
      <c r="B5" s="256"/>
      <c r="C5" s="256"/>
      <c r="D5" s="259"/>
      <c r="E5" s="262"/>
      <c r="F5" s="265"/>
      <c r="G5" s="268"/>
      <c r="H5" s="253"/>
      <c r="I5" s="270" t="s">
        <v>88</v>
      </c>
      <c r="J5" s="271"/>
      <c r="K5" s="271"/>
      <c r="L5" s="271"/>
      <c r="M5" s="272" t="s">
        <v>89</v>
      </c>
      <c r="N5" s="272"/>
      <c r="O5" s="272"/>
      <c r="P5" s="273"/>
      <c r="Q5" s="276" t="s">
        <v>95</v>
      </c>
      <c r="R5" s="277"/>
      <c r="S5" s="277"/>
      <c r="T5" s="277"/>
      <c r="U5" s="274" t="s">
        <v>89</v>
      </c>
      <c r="V5" s="274"/>
      <c r="W5" s="274"/>
      <c r="X5" s="275"/>
    </row>
    <row r="6" spans="1:24" ht="76.5" customHeight="1" thickBot="1">
      <c r="B6" s="257"/>
      <c r="C6" s="257"/>
      <c r="D6" s="260"/>
      <c r="E6" s="263"/>
      <c r="F6" s="266"/>
      <c r="G6" s="269"/>
      <c r="H6" s="254"/>
      <c r="I6" s="27"/>
      <c r="J6" s="29" t="s">
        <v>85</v>
      </c>
      <c r="K6" s="8" t="s">
        <v>87</v>
      </c>
      <c r="L6" s="14" t="s">
        <v>90</v>
      </c>
      <c r="M6" s="16" t="s">
        <v>91</v>
      </c>
      <c r="N6" s="17" t="s">
        <v>92</v>
      </c>
      <c r="O6" s="17" t="s">
        <v>96</v>
      </c>
      <c r="P6" s="20" t="s">
        <v>93</v>
      </c>
      <c r="Q6" s="27"/>
      <c r="R6" s="29" t="s">
        <v>85</v>
      </c>
      <c r="S6" s="12" t="s">
        <v>87</v>
      </c>
      <c r="T6" s="21" t="s">
        <v>90</v>
      </c>
      <c r="U6" s="16" t="s">
        <v>91</v>
      </c>
      <c r="V6" s="17" t="s">
        <v>92</v>
      </c>
      <c r="W6" s="22" t="s">
        <v>97</v>
      </c>
      <c r="X6" s="20" t="s">
        <v>93</v>
      </c>
    </row>
    <row r="7" spans="1:24" ht="12" customHeight="1" thickBot="1">
      <c r="B7" s="24">
        <v>1</v>
      </c>
      <c r="C7" s="24">
        <v>2</v>
      </c>
      <c r="D7" s="24">
        <v>3</v>
      </c>
      <c r="E7" s="30">
        <v>4</v>
      </c>
      <c r="F7" s="24">
        <v>5</v>
      </c>
      <c r="G7" s="24">
        <v>6</v>
      </c>
      <c r="H7" s="31">
        <v>7</v>
      </c>
      <c r="I7" s="28">
        <v>8</v>
      </c>
      <c r="J7" s="31">
        <v>9</v>
      </c>
      <c r="K7" s="28">
        <v>10</v>
      </c>
      <c r="L7" s="31">
        <v>11</v>
      </c>
      <c r="M7" s="28">
        <v>12</v>
      </c>
      <c r="N7" s="31">
        <v>13</v>
      </c>
      <c r="O7" s="28">
        <v>14</v>
      </c>
      <c r="P7" s="31">
        <v>15</v>
      </c>
      <c r="Q7" s="28">
        <v>16</v>
      </c>
      <c r="R7" s="31">
        <v>17</v>
      </c>
      <c r="S7" s="28">
        <v>18</v>
      </c>
      <c r="T7" s="31">
        <v>19</v>
      </c>
      <c r="U7" s="28">
        <v>20</v>
      </c>
      <c r="V7" s="31">
        <v>21</v>
      </c>
      <c r="W7" s="28">
        <v>22</v>
      </c>
      <c r="X7" s="28">
        <v>23</v>
      </c>
    </row>
    <row r="8" spans="1:24" s="5" customFormat="1">
      <c r="A8" s="9"/>
      <c r="B8" s="32" t="s">
        <v>113</v>
      </c>
      <c r="C8" s="65"/>
      <c r="D8" s="69"/>
      <c r="E8" s="69" t="s">
        <v>5</v>
      </c>
      <c r="F8" s="94">
        <f>SUM(I8+Q8)</f>
        <v>81000</v>
      </c>
      <c r="G8" s="98">
        <f t="shared" ref="G8:X8" si="0">SUM(G11)</f>
        <v>5093.3500000000004</v>
      </c>
      <c r="H8" s="103">
        <f>SUM(G8/F8)</f>
        <v>6.2880864197530875E-2</v>
      </c>
      <c r="I8" s="94">
        <f>SUM(I11+I9)</f>
        <v>81000</v>
      </c>
      <c r="J8" s="98">
        <f>SUM(J11+J9)</f>
        <v>5093.3500000000004</v>
      </c>
      <c r="K8" s="103">
        <f>SUM(J8/I8)</f>
        <v>6.2880864197530875E-2</v>
      </c>
      <c r="L8" s="98">
        <f t="shared" si="0"/>
        <v>0</v>
      </c>
      <c r="M8" s="162">
        <f t="shared" si="0"/>
        <v>0</v>
      </c>
      <c r="N8" s="162">
        <f t="shared" si="0"/>
        <v>0</v>
      </c>
      <c r="O8" s="48">
        <f t="shared" si="0"/>
        <v>0</v>
      </c>
      <c r="P8" s="162">
        <f t="shared" si="0"/>
        <v>0</v>
      </c>
      <c r="Q8" s="125">
        <f t="shared" si="0"/>
        <v>0</v>
      </c>
      <c r="R8" s="98">
        <f t="shared" si="0"/>
        <v>0</v>
      </c>
      <c r="S8" s="238"/>
      <c r="T8" s="98">
        <f t="shared" si="0"/>
        <v>0</v>
      </c>
      <c r="U8" s="162">
        <f t="shared" si="0"/>
        <v>0</v>
      </c>
      <c r="V8" s="162">
        <f t="shared" si="0"/>
        <v>0</v>
      </c>
      <c r="W8" s="48">
        <f t="shared" si="0"/>
        <v>0</v>
      </c>
      <c r="X8" s="162">
        <f t="shared" si="0"/>
        <v>0</v>
      </c>
    </row>
    <row r="9" spans="1:24" s="5" customFormat="1">
      <c r="A9" s="9"/>
      <c r="B9" s="33"/>
      <c r="C9" s="66" t="s">
        <v>174</v>
      </c>
      <c r="D9" s="67"/>
      <c r="E9" s="78" t="s">
        <v>175</v>
      </c>
      <c r="F9" s="95">
        <f t="shared" ref="F9:F10" si="1">SUM(I9+Q9)</f>
        <v>65000</v>
      </c>
      <c r="G9" s="99">
        <f t="shared" ref="G9:G10" si="2">SUM(J9+R9)</f>
        <v>0</v>
      </c>
      <c r="H9" s="104">
        <f t="shared" ref="H9:H10" si="3">SUM(G9/F9)</f>
        <v>0</v>
      </c>
      <c r="I9" s="108">
        <f>SUM(I10:I10)</f>
        <v>65000</v>
      </c>
      <c r="J9" s="143">
        <f>SUM(J10:J10)</f>
        <v>0</v>
      </c>
      <c r="K9" s="104">
        <f t="shared" ref="K9:K10" si="4">SUM(J9/I9)</f>
        <v>0</v>
      </c>
      <c r="L9" s="143">
        <f t="shared" ref="L9:R11" si="5">SUM(L10:L10)</f>
        <v>0</v>
      </c>
      <c r="M9" s="163">
        <f t="shared" si="5"/>
        <v>0</v>
      </c>
      <c r="N9" s="163">
        <f t="shared" si="5"/>
        <v>0</v>
      </c>
      <c r="O9" s="49">
        <f t="shared" si="5"/>
        <v>0</v>
      </c>
      <c r="P9" s="163">
        <f t="shared" si="5"/>
        <v>0</v>
      </c>
      <c r="Q9" s="126">
        <f t="shared" si="5"/>
        <v>0</v>
      </c>
      <c r="R9" s="143">
        <f t="shared" si="5"/>
        <v>0</v>
      </c>
      <c r="S9" s="239"/>
      <c r="T9" s="143">
        <f>SUM(T10:T10)</f>
        <v>0</v>
      </c>
      <c r="U9" s="163">
        <f>SUM(U10:U10)</f>
        <v>0</v>
      </c>
      <c r="V9" s="163">
        <f>SUM(V10:V10)</f>
        <v>0</v>
      </c>
      <c r="W9" s="49">
        <f>SUM(W10:W10)</f>
        <v>0</v>
      </c>
      <c r="X9" s="163">
        <f>SUM(X10:X10)</f>
        <v>0</v>
      </c>
    </row>
    <row r="10" spans="1:24" s="5" customFormat="1">
      <c r="A10" s="9"/>
      <c r="B10" s="34"/>
      <c r="C10" s="34"/>
      <c r="D10" s="70" t="s">
        <v>27</v>
      </c>
      <c r="E10" s="82" t="s">
        <v>118</v>
      </c>
      <c r="F10" s="96">
        <f t="shared" si="1"/>
        <v>65000</v>
      </c>
      <c r="G10" s="100">
        <f t="shared" si="2"/>
        <v>0</v>
      </c>
      <c r="H10" s="105">
        <f t="shared" si="3"/>
        <v>0</v>
      </c>
      <c r="I10" s="109">
        <v>65000</v>
      </c>
      <c r="J10" s="144">
        <v>0</v>
      </c>
      <c r="K10" s="105">
        <f t="shared" si="4"/>
        <v>0</v>
      </c>
      <c r="L10" s="147"/>
      <c r="M10" s="164"/>
      <c r="N10" s="164"/>
      <c r="O10" s="50"/>
      <c r="P10" s="164"/>
      <c r="Q10" s="127"/>
      <c r="R10" s="147"/>
      <c r="S10" s="240"/>
      <c r="T10" s="147"/>
      <c r="U10" s="164"/>
      <c r="V10" s="164"/>
      <c r="W10" s="50"/>
      <c r="X10" s="164"/>
    </row>
    <row r="11" spans="1:24" s="6" customFormat="1">
      <c r="A11" s="230"/>
      <c r="B11" s="33"/>
      <c r="C11" s="66" t="s">
        <v>126</v>
      </c>
      <c r="D11" s="67"/>
      <c r="E11" s="78" t="s">
        <v>64</v>
      </c>
      <c r="F11" s="95">
        <f t="shared" ref="F11:F69" si="6">SUM(I11+Q11)</f>
        <v>16000</v>
      </c>
      <c r="G11" s="99">
        <f t="shared" ref="G11:G69" si="7">SUM(J11+R11)</f>
        <v>5093.3500000000004</v>
      </c>
      <c r="H11" s="104">
        <f t="shared" ref="H11:H79" si="8">SUM(G11/F11)</f>
        <v>0.318334375</v>
      </c>
      <c r="I11" s="108">
        <f>SUM(I12:I12)</f>
        <v>16000</v>
      </c>
      <c r="J11" s="143">
        <f>SUM(J12:J12)</f>
        <v>5093.3500000000004</v>
      </c>
      <c r="K11" s="104">
        <f t="shared" ref="K11:K79" si="9">SUM(J11/I11)</f>
        <v>0.318334375</v>
      </c>
      <c r="L11" s="143">
        <f t="shared" si="5"/>
        <v>0</v>
      </c>
      <c r="M11" s="163">
        <f t="shared" si="5"/>
        <v>0</v>
      </c>
      <c r="N11" s="163">
        <f t="shared" si="5"/>
        <v>0</v>
      </c>
      <c r="O11" s="49">
        <f t="shared" si="5"/>
        <v>0</v>
      </c>
      <c r="P11" s="163">
        <f t="shared" si="5"/>
        <v>0</v>
      </c>
      <c r="Q11" s="126">
        <f t="shared" si="5"/>
        <v>0</v>
      </c>
      <c r="R11" s="143">
        <f t="shared" si="5"/>
        <v>0</v>
      </c>
      <c r="S11" s="239"/>
      <c r="T11" s="143">
        <f>SUM(T12:T12)</f>
        <v>0</v>
      </c>
      <c r="U11" s="163">
        <f>SUM(U12:U12)</f>
        <v>0</v>
      </c>
      <c r="V11" s="163">
        <f>SUM(V12:V12)</f>
        <v>0</v>
      </c>
      <c r="W11" s="49">
        <f>SUM(W12:W12)</f>
        <v>0</v>
      </c>
      <c r="X11" s="163">
        <f>SUM(X12:X12)</f>
        <v>0</v>
      </c>
    </row>
    <row r="12" spans="1:24">
      <c r="B12" s="34"/>
      <c r="C12" s="34"/>
      <c r="D12" s="70" t="s">
        <v>7</v>
      </c>
      <c r="E12" s="79" t="s">
        <v>8</v>
      </c>
      <c r="F12" s="96">
        <f t="shared" si="6"/>
        <v>16000</v>
      </c>
      <c r="G12" s="100">
        <f t="shared" si="7"/>
        <v>5093.3500000000004</v>
      </c>
      <c r="H12" s="105">
        <f t="shared" si="8"/>
        <v>0.318334375</v>
      </c>
      <c r="I12" s="109">
        <v>16000</v>
      </c>
      <c r="J12" s="144">
        <v>5093.3500000000004</v>
      </c>
      <c r="K12" s="105">
        <f t="shared" si="9"/>
        <v>0.318334375</v>
      </c>
      <c r="L12" s="147"/>
      <c r="M12" s="164"/>
      <c r="N12" s="164"/>
      <c r="O12" s="50"/>
      <c r="P12" s="164"/>
      <c r="Q12" s="127"/>
      <c r="R12" s="147"/>
      <c r="S12" s="240"/>
      <c r="T12" s="147"/>
      <c r="U12" s="164"/>
      <c r="V12" s="164"/>
      <c r="W12" s="50"/>
      <c r="X12" s="164"/>
    </row>
    <row r="13" spans="1:24" s="5" customFormat="1">
      <c r="A13" s="9"/>
      <c r="B13" s="35" t="s">
        <v>127</v>
      </c>
      <c r="C13" s="36"/>
      <c r="D13" s="71"/>
      <c r="E13" s="80" t="s">
        <v>9</v>
      </c>
      <c r="F13" s="97">
        <f t="shared" si="6"/>
        <v>248000</v>
      </c>
      <c r="G13" s="101">
        <f t="shared" si="7"/>
        <v>108770.53</v>
      </c>
      <c r="H13" s="106">
        <f t="shared" si="8"/>
        <v>0.43859084677419352</v>
      </c>
      <c r="I13" s="97">
        <f>SUM(I14)</f>
        <v>248000</v>
      </c>
      <c r="J13" s="101">
        <f t="shared" ref="J13:X14" si="10">SUM(J14)</f>
        <v>108770.53</v>
      </c>
      <c r="K13" s="106">
        <f t="shared" si="9"/>
        <v>0.43859084677419352</v>
      </c>
      <c r="L13" s="101">
        <f t="shared" si="10"/>
        <v>0</v>
      </c>
      <c r="M13" s="165">
        <f t="shared" si="10"/>
        <v>0</v>
      </c>
      <c r="N13" s="165">
        <f t="shared" si="10"/>
        <v>0</v>
      </c>
      <c r="O13" s="51">
        <f t="shared" si="10"/>
        <v>0</v>
      </c>
      <c r="P13" s="165">
        <f t="shared" si="10"/>
        <v>0</v>
      </c>
      <c r="Q13" s="128">
        <f t="shared" si="10"/>
        <v>0</v>
      </c>
      <c r="R13" s="101">
        <f t="shared" si="10"/>
        <v>0</v>
      </c>
      <c r="S13" s="241"/>
      <c r="T13" s="101">
        <f t="shared" si="10"/>
        <v>0</v>
      </c>
      <c r="U13" s="165">
        <f t="shared" si="10"/>
        <v>0</v>
      </c>
      <c r="V13" s="165">
        <f t="shared" si="10"/>
        <v>0</v>
      </c>
      <c r="W13" s="51">
        <f t="shared" si="10"/>
        <v>0</v>
      </c>
      <c r="X13" s="165">
        <f t="shared" si="10"/>
        <v>0</v>
      </c>
    </row>
    <row r="14" spans="1:24" s="6" customFormat="1">
      <c r="A14" s="230"/>
      <c r="B14" s="33"/>
      <c r="C14" s="67" t="s">
        <v>10</v>
      </c>
      <c r="D14" s="67"/>
      <c r="E14" s="78" t="s">
        <v>6</v>
      </c>
      <c r="F14" s="95">
        <f t="shared" si="6"/>
        <v>248000</v>
      </c>
      <c r="G14" s="99">
        <f t="shared" si="7"/>
        <v>108770.53</v>
      </c>
      <c r="H14" s="104">
        <f t="shared" si="8"/>
        <v>0.43859084677419352</v>
      </c>
      <c r="I14" s="108">
        <f>SUM(I15:I15)</f>
        <v>248000</v>
      </c>
      <c r="J14" s="143">
        <f>SUM(J15:J15)</f>
        <v>108770.53</v>
      </c>
      <c r="K14" s="104">
        <f t="shared" si="9"/>
        <v>0.43859084677419352</v>
      </c>
      <c r="L14" s="143">
        <f t="shared" si="10"/>
        <v>0</v>
      </c>
      <c r="M14" s="163">
        <f t="shared" si="10"/>
        <v>0</v>
      </c>
      <c r="N14" s="163">
        <f t="shared" si="10"/>
        <v>0</v>
      </c>
      <c r="O14" s="49">
        <f t="shared" si="10"/>
        <v>0</v>
      </c>
      <c r="P14" s="163">
        <f t="shared" si="10"/>
        <v>0</v>
      </c>
      <c r="Q14" s="126">
        <f t="shared" si="10"/>
        <v>0</v>
      </c>
      <c r="R14" s="143">
        <f t="shared" si="10"/>
        <v>0</v>
      </c>
      <c r="S14" s="239"/>
      <c r="T14" s="143">
        <f t="shared" si="10"/>
        <v>0</v>
      </c>
      <c r="U14" s="163">
        <f t="shared" si="10"/>
        <v>0</v>
      </c>
      <c r="V14" s="163">
        <f t="shared" si="10"/>
        <v>0</v>
      </c>
      <c r="W14" s="49">
        <f t="shared" si="10"/>
        <v>0</v>
      </c>
      <c r="X14" s="163">
        <f t="shared" si="10"/>
        <v>0</v>
      </c>
    </row>
    <row r="15" spans="1:24">
      <c r="B15" s="34"/>
      <c r="C15" s="68"/>
      <c r="D15" s="70" t="s">
        <v>7</v>
      </c>
      <c r="E15" s="79" t="s">
        <v>8</v>
      </c>
      <c r="F15" s="96">
        <f t="shared" si="6"/>
        <v>248000</v>
      </c>
      <c r="G15" s="100">
        <f t="shared" si="7"/>
        <v>108770.53</v>
      </c>
      <c r="H15" s="105">
        <f t="shared" si="8"/>
        <v>0.43859084677419352</v>
      </c>
      <c r="I15" s="109">
        <v>248000</v>
      </c>
      <c r="J15" s="144">
        <v>108770.53</v>
      </c>
      <c r="K15" s="105">
        <f t="shared" si="9"/>
        <v>0.43859084677419352</v>
      </c>
      <c r="L15" s="147"/>
      <c r="M15" s="164"/>
      <c r="N15" s="164"/>
      <c r="O15" s="50"/>
      <c r="P15" s="164"/>
      <c r="Q15" s="127"/>
      <c r="R15" s="147"/>
      <c r="S15" s="240"/>
      <c r="T15" s="147"/>
      <c r="U15" s="164"/>
      <c r="V15" s="164"/>
      <c r="W15" s="50"/>
      <c r="X15" s="164"/>
    </row>
    <row r="16" spans="1:24" s="5" customFormat="1">
      <c r="A16" s="9"/>
      <c r="B16" s="35" t="s">
        <v>128</v>
      </c>
      <c r="C16" s="36"/>
      <c r="D16" s="71"/>
      <c r="E16" s="81" t="s">
        <v>11</v>
      </c>
      <c r="F16" s="97">
        <f t="shared" si="6"/>
        <v>900</v>
      </c>
      <c r="G16" s="101">
        <f t="shared" si="7"/>
        <v>590</v>
      </c>
      <c r="H16" s="106">
        <f t="shared" si="8"/>
        <v>0.65555555555555556</v>
      </c>
      <c r="I16" s="110">
        <f>SUM(I17)</f>
        <v>900</v>
      </c>
      <c r="J16" s="145">
        <f t="shared" ref="J16:X17" si="11">SUM(J17)</f>
        <v>590</v>
      </c>
      <c r="K16" s="106">
        <f t="shared" si="9"/>
        <v>0.65555555555555556</v>
      </c>
      <c r="L16" s="145">
        <f t="shared" si="11"/>
        <v>0</v>
      </c>
      <c r="M16" s="166">
        <f t="shared" si="11"/>
        <v>0</v>
      </c>
      <c r="N16" s="166">
        <f t="shared" si="11"/>
        <v>0</v>
      </c>
      <c r="O16" s="52">
        <f t="shared" si="11"/>
        <v>0</v>
      </c>
      <c r="P16" s="166">
        <f t="shared" si="11"/>
        <v>0</v>
      </c>
      <c r="Q16" s="129">
        <f t="shared" si="11"/>
        <v>0</v>
      </c>
      <c r="R16" s="145">
        <f t="shared" si="11"/>
        <v>0</v>
      </c>
      <c r="S16" s="241"/>
      <c r="T16" s="145">
        <f t="shared" si="11"/>
        <v>0</v>
      </c>
      <c r="U16" s="166">
        <f t="shared" si="11"/>
        <v>0</v>
      </c>
      <c r="V16" s="166">
        <f t="shared" si="11"/>
        <v>0</v>
      </c>
      <c r="W16" s="52">
        <f t="shared" si="11"/>
        <v>0</v>
      </c>
      <c r="X16" s="166">
        <f t="shared" si="11"/>
        <v>0</v>
      </c>
    </row>
    <row r="17" spans="1:24" s="6" customFormat="1">
      <c r="A17" s="230"/>
      <c r="B17" s="33"/>
      <c r="C17" s="66" t="s">
        <v>129</v>
      </c>
      <c r="D17" s="67"/>
      <c r="E17" s="78" t="s">
        <v>6</v>
      </c>
      <c r="F17" s="95">
        <f t="shared" si="6"/>
        <v>900</v>
      </c>
      <c r="G17" s="99">
        <f t="shared" si="7"/>
        <v>590</v>
      </c>
      <c r="H17" s="104">
        <f t="shared" si="8"/>
        <v>0.65555555555555556</v>
      </c>
      <c r="I17" s="108">
        <f>SUM(I18)</f>
        <v>900</v>
      </c>
      <c r="J17" s="143">
        <f t="shared" si="11"/>
        <v>590</v>
      </c>
      <c r="K17" s="104">
        <f t="shared" si="9"/>
        <v>0.65555555555555556</v>
      </c>
      <c r="L17" s="143">
        <f t="shared" si="11"/>
        <v>0</v>
      </c>
      <c r="M17" s="163">
        <f t="shared" si="11"/>
        <v>0</v>
      </c>
      <c r="N17" s="163">
        <f t="shared" si="11"/>
        <v>0</v>
      </c>
      <c r="O17" s="49">
        <f t="shared" si="11"/>
        <v>0</v>
      </c>
      <c r="P17" s="163">
        <f t="shared" si="11"/>
        <v>0</v>
      </c>
      <c r="Q17" s="126">
        <f t="shared" si="11"/>
        <v>0</v>
      </c>
      <c r="R17" s="143">
        <f t="shared" si="11"/>
        <v>0</v>
      </c>
      <c r="S17" s="239"/>
      <c r="T17" s="143">
        <f t="shared" si="11"/>
        <v>0</v>
      </c>
      <c r="U17" s="163">
        <f t="shared" si="11"/>
        <v>0</v>
      </c>
      <c r="V17" s="163">
        <f t="shared" si="11"/>
        <v>0</v>
      </c>
      <c r="W17" s="49">
        <f t="shared" si="11"/>
        <v>0</v>
      </c>
      <c r="X17" s="163">
        <f t="shared" si="11"/>
        <v>0</v>
      </c>
    </row>
    <row r="18" spans="1:24">
      <c r="B18" s="34"/>
      <c r="C18" s="34"/>
      <c r="D18" s="70" t="s">
        <v>12</v>
      </c>
      <c r="E18" s="79" t="s">
        <v>13</v>
      </c>
      <c r="F18" s="96">
        <f t="shared" si="6"/>
        <v>900</v>
      </c>
      <c r="G18" s="100">
        <f t="shared" si="7"/>
        <v>590</v>
      </c>
      <c r="H18" s="105">
        <f t="shared" si="8"/>
        <v>0.65555555555555556</v>
      </c>
      <c r="I18" s="109">
        <v>900</v>
      </c>
      <c r="J18" s="144">
        <v>590</v>
      </c>
      <c r="K18" s="105">
        <f t="shared" si="9"/>
        <v>0.65555555555555556</v>
      </c>
      <c r="L18" s="147"/>
      <c r="M18" s="167"/>
      <c r="N18" s="164"/>
      <c r="O18" s="50"/>
      <c r="P18" s="164"/>
      <c r="Q18" s="127"/>
      <c r="R18" s="147"/>
      <c r="S18" s="240"/>
      <c r="T18" s="147"/>
      <c r="U18" s="164"/>
      <c r="V18" s="164"/>
      <c r="W18" s="50"/>
      <c r="X18" s="164"/>
    </row>
    <row r="19" spans="1:24" s="5" customFormat="1">
      <c r="A19" s="9"/>
      <c r="B19" s="36">
        <v>600</v>
      </c>
      <c r="C19" s="36"/>
      <c r="D19" s="71"/>
      <c r="E19" s="81" t="s">
        <v>14</v>
      </c>
      <c r="F19" s="97">
        <f t="shared" si="6"/>
        <v>6807048</v>
      </c>
      <c r="G19" s="101">
        <f t="shared" si="7"/>
        <v>984043.59999999986</v>
      </c>
      <c r="H19" s="106">
        <f t="shared" si="8"/>
        <v>0.14456245938033635</v>
      </c>
      <c r="I19" s="110">
        <f>SUM(I20+I32)</f>
        <v>2085647</v>
      </c>
      <c r="J19" s="145">
        <f>SUM(J20+J32)</f>
        <v>968180.62999999989</v>
      </c>
      <c r="K19" s="106">
        <f t="shared" si="9"/>
        <v>0.46421116804521567</v>
      </c>
      <c r="L19" s="145">
        <f t="shared" ref="L19:R19" si="12">SUM(L20+L32)</f>
        <v>25339.31</v>
      </c>
      <c r="M19" s="166">
        <f t="shared" si="12"/>
        <v>0</v>
      </c>
      <c r="N19" s="166">
        <f t="shared" si="12"/>
        <v>0</v>
      </c>
      <c r="O19" s="52">
        <f t="shared" si="12"/>
        <v>0</v>
      </c>
      <c r="P19" s="166">
        <f t="shared" si="12"/>
        <v>1113.6500000000001</v>
      </c>
      <c r="Q19" s="129">
        <f t="shared" si="12"/>
        <v>4721401</v>
      </c>
      <c r="R19" s="145">
        <f t="shared" si="12"/>
        <v>15862.97</v>
      </c>
      <c r="S19" s="241">
        <f t="shared" ref="S19:S79" si="13">SUM(R19/Q19)</f>
        <v>3.359801465709013E-3</v>
      </c>
      <c r="T19" s="145">
        <f>SUM(T20+T32)</f>
        <v>13134.97</v>
      </c>
      <c r="U19" s="166">
        <f>SUM(U20+U32)</f>
        <v>0</v>
      </c>
      <c r="V19" s="166">
        <f>SUM(V20+V32)</f>
        <v>0</v>
      </c>
      <c r="W19" s="52">
        <f>SUM(W20+W32)</f>
        <v>0</v>
      </c>
      <c r="X19" s="166">
        <f>SUM(X20+X32)</f>
        <v>0</v>
      </c>
    </row>
    <row r="20" spans="1:24" s="6" customFormat="1">
      <c r="A20" s="230"/>
      <c r="B20" s="33"/>
      <c r="C20" s="33">
        <v>60014</v>
      </c>
      <c r="D20" s="67"/>
      <c r="E20" s="78" t="s">
        <v>15</v>
      </c>
      <c r="F20" s="95">
        <f t="shared" si="6"/>
        <v>4926868</v>
      </c>
      <c r="G20" s="99">
        <f t="shared" si="7"/>
        <v>80985.94</v>
      </c>
      <c r="H20" s="104">
        <f t="shared" si="8"/>
        <v>1.6437611074621848E-2</v>
      </c>
      <c r="I20" s="111">
        <f>SUM(I21:I31)</f>
        <v>207969</v>
      </c>
      <c r="J20" s="146">
        <f>SUM(J21:J31)</f>
        <v>67850.97</v>
      </c>
      <c r="K20" s="104">
        <f t="shared" si="9"/>
        <v>0.32625521111319478</v>
      </c>
      <c r="L20" s="146">
        <f t="shared" ref="L20:R20" si="14">SUM(L21:L31)</f>
        <v>25339.31</v>
      </c>
      <c r="M20" s="168">
        <f t="shared" si="14"/>
        <v>0</v>
      </c>
      <c r="N20" s="168">
        <f t="shared" si="14"/>
        <v>0</v>
      </c>
      <c r="O20" s="53">
        <f t="shared" si="14"/>
        <v>0</v>
      </c>
      <c r="P20" s="168">
        <f t="shared" si="14"/>
        <v>1113.6500000000001</v>
      </c>
      <c r="Q20" s="130">
        <f t="shared" si="14"/>
        <v>4718899</v>
      </c>
      <c r="R20" s="146">
        <f t="shared" si="14"/>
        <v>13134.97</v>
      </c>
      <c r="S20" s="239">
        <f t="shared" si="13"/>
        <v>2.783481909657316E-3</v>
      </c>
      <c r="T20" s="146">
        <f>SUM(T21:T31)</f>
        <v>13134.97</v>
      </c>
      <c r="U20" s="168">
        <f>SUM(U21:U31)</f>
        <v>0</v>
      </c>
      <c r="V20" s="168">
        <f>SUM(V21:V31)</f>
        <v>0</v>
      </c>
      <c r="W20" s="53">
        <f>SUM(W21:W31)</f>
        <v>0</v>
      </c>
      <c r="X20" s="168">
        <f>SUM(X21:X31)</f>
        <v>0</v>
      </c>
    </row>
    <row r="21" spans="1:24">
      <c r="B21" s="34"/>
      <c r="C21" s="34"/>
      <c r="D21" s="72" t="s">
        <v>29</v>
      </c>
      <c r="E21" s="79" t="s">
        <v>163</v>
      </c>
      <c r="F21" s="96">
        <f t="shared" si="6"/>
        <v>0</v>
      </c>
      <c r="G21" s="100">
        <f t="shared" ref="G21:G25" si="15">SUM(J21+R21)</f>
        <v>220</v>
      </c>
      <c r="H21" s="105"/>
      <c r="I21" s="112"/>
      <c r="J21" s="147">
        <v>220</v>
      </c>
      <c r="K21" s="105"/>
      <c r="L21" s="147"/>
      <c r="M21" s="164"/>
      <c r="N21" s="164"/>
      <c r="O21" s="50"/>
      <c r="P21" s="164"/>
      <c r="Q21" s="127"/>
      <c r="R21" s="147"/>
      <c r="S21" s="240"/>
      <c r="T21" s="147"/>
      <c r="U21" s="164"/>
      <c r="V21" s="164"/>
      <c r="W21" s="50"/>
      <c r="X21" s="164"/>
    </row>
    <row r="22" spans="1:24">
      <c r="B22" s="34"/>
      <c r="C22" s="34"/>
      <c r="D22" s="72" t="s">
        <v>7</v>
      </c>
      <c r="E22" s="79" t="s">
        <v>8</v>
      </c>
      <c r="F22" s="96">
        <f t="shared" si="6"/>
        <v>143918</v>
      </c>
      <c r="G22" s="100">
        <f t="shared" si="15"/>
        <v>39631.660000000003</v>
      </c>
      <c r="H22" s="105">
        <f t="shared" ref="H22:H30" si="16">SUM(G22/F22)</f>
        <v>0.27537667282758238</v>
      </c>
      <c r="I22" s="112">
        <v>143918</v>
      </c>
      <c r="J22" s="147">
        <v>39631.660000000003</v>
      </c>
      <c r="K22" s="105">
        <f t="shared" si="9"/>
        <v>0.27537667282758238</v>
      </c>
      <c r="L22" s="147"/>
      <c r="M22" s="164"/>
      <c r="N22" s="164"/>
      <c r="O22" s="50"/>
      <c r="P22" s="164"/>
      <c r="Q22" s="127"/>
      <c r="R22" s="147"/>
      <c r="S22" s="240"/>
      <c r="T22" s="147"/>
      <c r="U22" s="164"/>
      <c r="V22" s="164"/>
      <c r="W22" s="50"/>
      <c r="X22" s="164"/>
    </row>
    <row r="23" spans="1:24">
      <c r="B23" s="34"/>
      <c r="C23" s="34"/>
      <c r="D23" s="72" t="s">
        <v>156</v>
      </c>
      <c r="E23" s="79" t="s">
        <v>106</v>
      </c>
      <c r="F23" s="96">
        <f t="shared" si="6"/>
        <v>58857</v>
      </c>
      <c r="G23" s="100">
        <f t="shared" si="15"/>
        <v>19883.57</v>
      </c>
      <c r="H23" s="105">
        <f t="shared" si="16"/>
        <v>0.33782846560307184</v>
      </c>
      <c r="I23" s="112">
        <v>58857</v>
      </c>
      <c r="J23" s="147">
        <v>19883.57</v>
      </c>
      <c r="K23" s="105">
        <f t="shared" si="9"/>
        <v>0.33782846560307184</v>
      </c>
      <c r="L23" s="147">
        <v>19883.57</v>
      </c>
      <c r="M23" s="164"/>
      <c r="N23" s="164"/>
      <c r="O23" s="50"/>
      <c r="P23" s="164"/>
      <c r="Q23" s="127"/>
      <c r="R23" s="147"/>
      <c r="S23" s="240"/>
      <c r="T23" s="147"/>
      <c r="U23" s="164"/>
      <c r="V23" s="164"/>
      <c r="W23" s="50"/>
      <c r="X23" s="164"/>
    </row>
    <row r="24" spans="1:24">
      <c r="B24" s="34"/>
      <c r="C24" s="34"/>
      <c r="D24" s="72" t="s">
        <v>123</v>
      </c>
      <c r="E24" s="79" t="s">
        <v>147</v>
      </c>
      <c r="F24" s="96">
        <f t="shared" si="6"/>
        <v>1039</v>
      </c>
      <c r="G24" s="100">
        <f t="shared" si="15"/>
        <v>1113.6500000000001</v>
      </c>
      <c r="H24" s="105">
        <f t="shared" si="16"/>
        <v>1.0718479307025988</v>
      </c>
      <c r="I24" s="112">
        <v>1039</v>
      </c>
      <c r="J24" s="147">
        <v>1113.6500000000001</v>
      </c>
      <c r="K24" s="105">
        <f t="shared" si="9"/>
        <v>1.0718479307025988</v>
      </c>
      <c r="L24" s="147">
        <v>1113.6500000000001</v>
      </c>
      <c r="M24" s="164"/>
      <c r="N24" s="164"/>
      <c r="O24" s="50"/>
      <c r="P24" s="164">
        <v>1113.6500000000001</v>
      </c>
      <c r="Q24" s="127"/>
      <c r="R24" s="147"/>
      <c r="S24" s="240"/>
      <c r="T24" s="147"/>
      <c r="U24" s="164"/>
      <c r="V24" s="164"/>
      <c r="W24" s="50"/>
      <c r="X24" s="164"/>
    </row>
    <row r="25" spans="1:24">
      <c r="B25" s="34"/>
      <c r="C25" s="34"/>
      <c r="D25" s="72" t="s">
        <v>124</v>
      </c>
      <c r="E25" s="79" t="s">
        <v>111</v>
      </c>
      <c r="F25" s="96">
        <f t="shared" si="6"/>
        <v>4155</v>
      </c>
      <c r="G25" s="100">
        <f t="shared" si="15"/>
        <v>4342.09</v>
      </c>
      <c r="H25" s="105">
        <f t="shared" si="16"/>
        <v>1.0450276774969915</v>
      </c>
      <c r="I25" s="112">
        <v>4155</v>
      </c>
      <c r="J25" s="147">
        <v>4342.09</v>
      </c>
      <c r="K25" s="105">
        <f t="shared" si="9"/>
        <v>1.0450276774969915</v>
      </c>
      <c r="L25" s="147">
        <v>4342.09</v>
      </c>
      <c r="M25" s="164"/>
      <c r="N25" s="164"/>
      <c r="O25" s="50"/>
      <c r="P25" s="164"/>
      <c r="Q25" s="127"/>
      <c r="R25" s="147"/>
      <c r="S25" s="240"/>
      <c r="T25" s="147"/>
      <c r="U25" s="164"/>
      <c r="V25" s="164"/>
      <c r="W25" s="50"/>
      <c r="X25" s="164"/>
    </row>
    <row r="26" spans="1:24">
      <c r="B26" s="34"/>
      <c r="C26" s="34"/>
      <c r="D26" s="70" t="s">
        <v>59</v>
      </c>
      <c r="E26" s="79" t="s">
        <v>119</v>
      </c>
      <c r="F26" s="96">
        <f t="shared" si="6"/>
        <v>0</v>
      </c>
      <c r="G26" s="100">
        <f t="shared" si="7"/>
        <v>2660</v>
      </c>
      <c r="H26" s="105"/>
      <c r="I26" s="112">
        <v>0</v>
      </c>
      <c r="J26" s="147">
        <v>2660</v>
      </c>
      <c r="K26" s="105"/>
      <c r="L26" s="147"/>
      <c r="M26" s="164"/>
      <c r="N26" s="164"/>
      <c r="O26" s="50"/>
      <c r="P26" s="164"/>
      <c r="Q26" s="127"/>
      <c r="R26" s="147"/>
      <c r="S26" s="240"/>
      <c r="T26" s="147"/>
      <c r="U26" s="164"/>
      <c r="V26" s="164"/>
      <c r="W26" s="50"/>
      <c r="X26" s="164"/>
    </row>
    <row r="27" spans="1:24">
      <c r="B27" s="34"/>
      <c r="C27" s="34"/>
      <c r="D27" s="70" t="s">
        <v>160</v>
      </c>
      <c r="E27" s="79" t="s">
        <v>106</v>
      </c>
      <c r="F27" s="96">
        <f t="shared" si="6"/>
        <v>496210</v>
      </c>
      <c r="G27" s="100">
        <f t="shared" si="7"/>
        <v>0</v>
      </c>
      <c r="H27" s="105">
        <f t="shared" si="16"/>
        <v>0</v>
      </c>
      <c r="I27" s="112"/>
      <c r="J27" s="147"/>
      <c r="K27" s="105"/>
      <c r="L27" s="147"/>
      <c r="M27" s="164"/>
      <c r="N27" s="164"/>
      <c r="O27" s="50"/>
      <c r="P27" s="164"/>
      <c r="Q27" s="127">
        <v>496210</v>
      </c>
      <c r="R27" s="147"/>
      <c r="S27" s="240">
        <f>SUM(R27/Q27)</f>
        <v>0</v>
      </c>
      <c r="T27" s="147"/>
      <c r="U27" s="164"/>
      <c r="V27" s="164"/>
      <c r="W27" s="50"/>
      <c r="X27" s="164"/>
    </row>
    <row r="28" spans="1:24">
      <c r="B28" s="34"/>
      <c r="C28" s="34"/>
      <c r="D28" s="70" t="s">
        <v>19</v>
      </c>
      <c r="E28" s="79" t="s">
        <v>111</v>
      </c>
      <c r="F28" s="96">
        <f t="shared" si="6"/>
        <v>3007840</v>
      </c>
      <c r="G28" s="100">
        <f t="shared" si="7"/>
        <v>0</v>
      </c>
      <c r="H28" s="105">
        <f t="shared" si="16"/>
        <v>0</v>
      </c>
      <c r="I28" s="112"/>
      <c r="J28" s="147"/>
      <c r="K28" s="105"/>
      <c r="L28" s="147"/>
      <c r="M28" s="164"/>
      <c r="N28" s="164"/>
      <c r="O28" s="50"/>
      <c r="P28" s="164"/>
      <c r="Q28" s="131">
        <v>3007840</v>
      </c>
      <c r="R28" s="148"/>
      <c r="S28" s="240">
        <f t="shared" si="13"/>
        <v>0</v>
      </c>
      <c r="T28" s="148"/>
      <c r="U28" s="164"/>
      <c r="V28" s="164"/>
      <c r="W28" s="50"/>
      <c r="X28" s="201"/>
    </row>
    <row r="29" spans="1:24">
      <c r="B29" s="34"/>
      <c r="C29" s="34"/>
      <c r="D29" s="70" t="s">
        <v>176</v>
      </c>
      <c r="E29" s="79" t="s">
        <v>111</v>
      </c>
      <c r="F29" s="96">
        <f t="shared" si="6"/>
        <v>35027</v>
      </c>
      <c r="G29" s="100">
        <f t="shared" si="7"/>
        <v>13134.97</v>
      </c>
      <c r="H29" s="105">
        <f t="shared" si="16"/>
        <v>0.37499557484226453</v>
      </c>
      <c r="I29" s="112"/>
      <c r="J29" s="147"/>
      <c r="K29" s="105"/>
      <c r="L29" s="147"/>
      <c r="M29" s="164"/>
      <c r="N29" s="164"/>
      <c r="O29" s="50"/>
      <c r="P29" s="164"/>
      <c r="Q29" s="131">
        <v>35027</v>
      </c>
      <c r="R29" s="148">
        <v>13134.97</v>
      </c>
      <c r="S29" s="240">
        <f t="shared" si="13"/>
        <v>0.37499557484226453</v>
      </c>
      <c r="T29" s="148">
        <v>13134.97</v>
      </c>
      <c r="U29" s="164"/>
      <c r="V29" s="164"/>
      <c r="W29" s="50"/>
      <c r="X29" s="201"/>
    </row>
    <row r="30" spans="1:24">
      <c r="B30" s="34"/>
      <c r="C30" s="34"/>
      <c r="D30" s="70" t="s">
        <v>114</v>
      </c>
      <c r="E30" s="79" t="s">
        <v>134</v>
      </c>
      <c r="F30" s="96">
        <f t="shared" si="6"/>
        <v>1171065</v>
      </c>
      <c r="G30" s="100">
        <f t="shared" si="7"/>
        <v>0</v>
      </c>
      <c r="H30" s="105">
        <f t="shared" si="16"/>
        <v>0</v>
      </c>
      <c r="I30" s="112"/>
      <c r="J30" s="147"/>
      <c r="K30" s="105"/>
      <c r="L30" s="147"/>
      <c r="M30" s="164"/>
      <c r="N30" s="164"/>
      <c r="O30" s="50"/>
      <c r="P30" s="164"/>
      <c r="Q30" s="131">
        <v>1171065</v>
      </c>
      <c r="R30" s="148"/>
      <c r="S30" s="240">
        <f t="shared" si="13"/>
        <v>0</v>
      </c>
      <c r="T30" s="148"/>
      <c r="U30" s="164"/>
      <c r="V30" s="164"/>
      <c r="W30" s="50"/>
      <c r="X30" s="201"/>
    </row>
    <row r="31" spans="1:24">
      <c r="B31" s="34"/>
      <c r="C31" s="34"/>
      <c r="D31" s="70" t="s">
        <v>177</v>
      </c>
      <c r="E31" s="79" t="s">
        <v>147</v>
      </c>
      <c r="F31" s="96">
        <f t="shared" si="6"/>
        <v>8757</v>
      </c>
      <c r="G31" s="100">
        <f t="shared" si="7"/>
        <v>0</v>
      </c>
      <c r="H31" s="105">
        <f t="shared" si="8"/>
        <v>0</v>
      </c>
      <c r="I31" s="112"/>
      <c r="J31" s="147"/>
      <c r="K31" s="105"/>
      <c r="L31" s="147"/>
      <c r="M31" s="164"/>
      <c r="N31" s="164"/>
      <c r="O31" s="50"/>
      <c r="P31" s="164"/>
      <c r="Q31" s="131">
        <v>8757</v>
      </c>
      <c r="R31" s="148"/>
      <c r="S31" s="240">
        <f t="shared" si="13"/>
        <v>0</v>
      </c>
      <c r="T31" s="148"/>
      <c r="U31" s="164"/>
      <c r="V31" s="164"/>
      <c r="W31" s="50"/>
      <c r="X31" s="201"/>
    </row>
    <row r="32" spans="1:24" s="6" customFormat="1">
      <c r="A32" s="230"/>
      <c r="B32" s="33"/>
      <c r="C32" s="33">
        <v>60095</v>
      </c>
      <c r="D32" s="67"/>
      <c r="E32" s="78" t="s">
        <v>64</v>
      </c>
      <c r="F32" s="95">
        <f t="shared" si="6"/>
        <v>1880180</v>
      </c>
      <c r="G32" s="99">
        <f t="shared" si="7"/>
        <v>903057.65999999992</v>
      </c>
      <c r="H32" s="104">
        <f t="shared" si="8"/>
        <v>0.48030383261177118</v>
      </c>
      <c r="I32" s="108">
        <f>SUM(I33:I39)</f>
        <v>1877678</v>
      </c>
      <c r="J32" s="143">
        <f>SUM(J33:J39)</f>
        <v>900329.65999999992</v>
      </c>
      <c r="K32" s="104">
        <f t="shared" si="9"/>
        <v>0.47949097768626991</v>
      </c>
      <c r="L32" s="143">
        <f t="shared" ref="L32:R32" si="17">SUM(L33:L39)</f>
        <v>0</v>
      </c>
      <c r="M32" s="163">
        <f t="shared" si="17"/>
        <v>0</v>
      </c>
      <c r="N32" s="163">
        <f t="shared" si="17"/>
        <v>0</v>
      </c>
      <c r="O32" s="49">
        <f t="shared" si="17"/>
        <v>0</v>
      </c>
      <c r="P32" s="163">
        <f t="shared" si="17"/>
        <v>0</v>
      </c>
      <c r="Q32" s="126">
        <f t="shared" si="17"/>
        <v>2502</v>
      </c>
      <c r="R32" s="143">
        <f t="shared" si="17"/>
        <v>2728</v>
      </c>
      <c r="S32" s="239">
        <f>SUM(R32/Q32)</f>
        <v>1.0903277378097522</v>
      </c>
      <c r="T32" s="143">
        <f>SUM(T33:T39)</f>
        <v>0</v>
      </c>
      <c r="U32" s="163">
        <f>SUM(U33:U39)</f>
        <v>0</v>
      </c>
      <c r="V32" s="163">
        <f>SUM(V33:V39)</f>
        <v>0</v>
      </c>
      <c r="W32" s="49">
        <f>SUM(W33:W39)</f>
        <v>0</v>
      </c>
      <c r="X32" s="163">
        <f>SUM(X33:X39)</f>
        <v>0</v>
      </c>
    </row>
    <row r="33" spans="1:24">
      <c r="B33" s="34"/>
      <c r="C33" s="34"/>
      <c r="D33" s="70" t="s">
        <v>20</v>
      </c>
      <c r="E33" s="79" t="s">
        <v>21</v>
      </c>
      <c r="F33" s="96">
        <f t="shared" si="6"/>
        <v>1551890</v>
      </c>
      <c r="G33" s="100">
        <f t="shared" si="7"/>
        <v>757466.46</v>
      </c>
      <c r="H33" s="105">
        <f t="shared" si="8"/>
        <v>0.48809288029435072</v>
      </c>
      <c r="I33" s="109">
        <v>1551890</v>
      </c>
      <c r="J33" s="144">
        <v>757466.46</v>
      </c>
      <c r="K33" s="105">
        <f t="shared" si="9"/>
        <v>0.48809288029435072</v>
      </c>
      <c r="L33" s="147"/>
      <c r="M33" s="164"/>
      <c r="N33" s="164"/>
      <c r="O33" s="50"/>
      <c r="P33" s="164"/>
      <c r="Q33" s="127">
        <v>0</v>
      </c>
      <c r="R33" s="147"/>
      <c r="S33" s="240"/>
      <c r="T33" s="147"/>
      <c r="U33" s="164"/>
      <c r="V33" s="164"/>
      <c r="W33" s="50"/>
      <c r="X33" s="164"/>
    </row>
    <row r="34" spans="1:24">
      <c r="B34" s="34"/>
      <c r="C34" s="34"/>
      <c r="D34" s="72" t="s">
        <v>157</v>
      </c>
      <c r="E34" s="79" t="s">
        <v>164</v>
      </c>
      <c r="F34" s="96">
        <f t="shared" si="6"/>
        <v>223467</v>
      </c>
      <c r="G34" s="100">
        <f t="shared" si="7"/>
        <v>98496</v>
      </c>
      <c r="H34" s="105">
        <f t="shared" si="8"/>
        <v>0.44076306568755119</v>
      </c>
      <c r="I34" s="109">
        <v>223467</v>
      </c>
      <c r="J34" s="144">
        <v>98496</v>
      </c>
      <c r="K34" s="105">
        <f t="shared" si="9"/>
        <v>0.44076306568755119</v>
      </c>
      <c r="L34" s="147"/>
      <c r="M34" s="164"/>
      <c r="N34" s="164"/>
      <c r="O34" s="50"/>
      <c r="P34" s="164"/>
      <c r="Q34" s="127"/>
      <c r="R34" s="147"/>
      <c r="S34" s="240"/>
      <c r="T34" s="147"/>
      <c r="U34" s="164"/>
      <c r="V34" s="164"/>
      <c r="W34" s="50"/>
      <c r="X34" s="164"/>
    </row>
    <row r="35" spans="1:24">
      <c r="B35" s="34"/>
      <c r="C35" s="34"/>
      <c r="D35" s="70" t="s">
        <v>12</v>
      </c>
      <c r="E35" s="79" t="s">
        <v>13</v>
      </c>
      <c r="F35" s="96">
        <f t="shared" si="6"/>
        <v>27189</v>
      </c>
      <c r="G35" s="100">
        <f t="shared" si="7"/>
        <v>13969</v>
      </c>
      <c r="H35" s="105">
        <f t="shared" si="8"/>
        <v>0.5137739527014602</v>
      </c>
      <c r="I35" s="109">
        <v>27189</v>
      </c>
      <c r="J35" s="144">
        <v>13969</v>
      </c>
      <c r="K35" s="105">
        <f t="shared" si="9"/>
        <v>0.5137739527014602</v>
      </c>
      <c r="L35" s="147"/>
      <c r="M35" s="167"/>
      <c r="N35" s="164"/>
      <c r="O35" s="50"/>
      <c r="P35" s="164"/>
      <c r="Q35" s="127">
        <v>0</v>
      </c>
      <c r="R35" s="147"/>
      <c r="S35" s="240"/>
      <c r="T35" s="147"/>
      <c r="U35" s="164"/>
      <c r="V35" s="164"/>
      <c r="W35" s="50"/>
      <c r="X35" s="164"/>
    </row>
    <row r="36" spans="1:24">
      <c r="B36" s="34"/>
      <c r="C36" s="34"/>
      <c r="D36" s="70" t="s">
        <v>61</v>
      </c>
      <c r="E36" s="79" t="s">
        <v>62</v>
      </c>
      <c r="F36" s="96">
        <f t="shared" si="6"/>
        <v>2502</v>
      </c>
      <c r="G36" s="100">
        <f t="shared" si="7"/>
        <v>2728</v>
      </c>
      <c r="H36" s="105">
        <f t="shared" si="8"/>
        <v>1.0903277378097522</v>
      </c>
      <c r="I36" s="109"/>
      <c r="J36" s="144"/>
      <c r="K36" s="105"/>
      <c r="L36" s="147"/>
      <c r="M36" s="167"/>
      <c r="N36" s="164"/>
      <c r="O36" s="50"/>
      <c r="P36" s="164"/>
      <c r="Q36" s="127">
        <v>2502</v>
      </c>
      <c r="R36" s="147">
        <v>2728</v>
      </c>
      <c r="S36" s="240">
        <f>SUM(R36/Q36)</f>
        <v>1.0903277378097522</v>
      </c>
      <c r="T36" s="147"/>
      <c r="U36" s="164"/>
      <c r="V36" s="164"/>
      <c r="W36" s="50"/>
      <c r="X36" s="164"/>
    </row>
    <row r="37" spans="1:24">
      <c r="B37" s="34"/>
      <c r="C37" s="34"/>
      <c r="D37" s="70" t="s">
        <v>29</v>
      </c>
      <c r="E37" s="79" t="s">
        <v>163</v>
      </c>
      <c r="F37" s="96">
        <f t="shared" si="6"/>
        <v>1739</v>
      </c>
      <c r="G37" s="100">
        <f t="shared" si="7"/>
        <v>433.48</v>
      </c>
      <c r="H37" s="105">
        <f t="shared" si="8"/>
        <v>0.24926969522714204</v>
      </c>
      <c r="I37" s="109">
        <v>1739</v>
      </c>
      <c r="J37" s="144">
        <v>433.48</v>
      </c>
      <c r="K37" s="105">
        <f t="shared" si="9"/>
        <v>0.24926969522714204</v>
      </c>
      <c r="L37" s="147"/>
      <c r="M37" s="164"/>
      <c r="N37" s="164"/>
      <c r="O37" s="50"/>
      <c r="P37" s="164"/>
      <c r="Q37" s="127">
        <v>0</v>
      </c>
      <c r="R37" s="147"/>
      <c r="S37" s="240"/>
      <c r="T37" s="147"/>
      <c r="U37" s="164"/>
      <c r="V37" s="164"/>
      <c r="W37" s="50"/>
      <c r="X37" s="164"/>
    </row>
    <row r="38" spans="1:24">
      <c r="B38" s="34"/>
      <c r="C38" s="34"/>
      <c r="D38" s="70" t="s">
        <v>7</v>
      </c>
      <c r="E38" s="79" t="s">
        <v>8</v>
      </c>
      <c r="F38" s="96">
        <f t="shared" si="6"/>
        <v>51487</v>
      </c>
      <c r="G38" s="100">
        <f t="shared" si="7"/>
        <v>20674.52</v>
      </c>
      <c r="H38" s="105">
        <f t="shared" si="8"/>
        <v>0.40154835201118733</v>
      </c>
      <c r="I38" s="109">
        <v>51487</v>
      </c>
      <c r="J38" s="144">
        <v>20674.52</v>
      </c>
      <c r="K38" s="105">
        <f t="shared" si="9"/>
        <v>0.40154835201118733</v>
      </c>
      <c r="L38" s="147"/>
      <c r="M38" s="164"/>
      <c r="N38" s="164"/>
      <c r="O38" s="50"/>
      <c r="P38" s="164"/>
      <c r="Q38" s="127">
        <v>0</v>
      </c>
      <c r="R38" s="147"/>
      <c r="S38" s="240"/>
      <c r="T38" s="147"/>
      <c r="U38" s="164"/>
      <c r="V38" s="164"/>
      <c r="W38" s="50"/>
      <c r="X38" s="164"/>
    </row>
    <row r="39" spans="1:24">
      <c r="B39" s="34"/>
      <c r="C39" s="34"/>
      <c r="D39" s="70" t="s">
        <v>17</v>
      </c>
      <c r="E39" s="79" t="s">
        <v>112</v>
      </c>
      <c r="F39" s="96">
        <f t="shared" si="6"/>
        <v>21906</v>
      </c>
      <c r="G39" s="100">
        <f t="shared" si="7"/>
        <v>9290.2000000000007</v>
      </c>
      <c r="H39" s="105">
        <f t="shared" si="8"/>
        <v>0.42409385556468548</v>
      </c>
      <c r="I39" s="109">
        <v>21906</v>
      </c>
      <c r="J39" s="144">
        <v>9290.2000000000007</v>
      </c>
      <c r="K39" s="105">
        <f t="shared" si="9"/>
        <v>0.42409385556468548</v>
      </c>
      <c r="L39" s="147"/>
      <c r="M39" s="164"/>
      <c r="N39" s="164"/>
      <c r="O39" s="50"/>
      <c r="P39" s="167"/>
      <c r="Q39" s="127">
        <v>0</v>
      </c>
      <c r="R39" s="147"/>
      <c r="S39" s="240"/>
      <c r="T39" s="147"/>
      <c r="U39" s="164"/>
      <c r="V39" s="164"/>
      <c r="W39" s="50"/>
      <c r="X39" s="164"/>
    </row>
    <row r="40" spans="1:24">
      <c r="B40" s="36">
        <v>630</v>
      </c>
      <c r="C40" s="36"/>
      <c r="D40" s="71"/>
      <c r="E40" s="81" t="s">
        <v>178</v>
      </c>
      <c r="F40" s="97">
        <f>SUM(F41)</f>
        <v>69540</v>
      </c>
      <c r="G40" s="101">
        <f>SUM(G41)</f>
        <v>0</v>
      </c>
      <c r="H40" s="106">
        <f t="shared" ref="H40" si="18">SUM(G40/F40)</f>
        <v>0</v>
      </c>
      <c r="I40" s="110">
        <f>SUM(I41)</f>
        <v>30600</v>
      </c>
      <c r="J40" s="145">
        <f>SUM(J41)</f>
        <v>0</v>
      </c>
      <c r="K40" s="106">
        <f t="shared" ref="K40" si="19">SUM(J40/I40)</f>
        <v>0</v>
      </c>
      <c r="L40" s="145">
        <f>SUM(L41)</f>
        <v>0</v>
      </c>
      <c r="M40" s="166">
        <f t="shared" ref="M40:X40" si="20">SUM(M41)</f>
        <v>0</v>
      </c>
      <c r="N40" s="166">
        <f t="shared" si="20"/>
        <v>0</v>
      </c>
      <c r="O40" s="52">
        <f t="shared" si="20"/>
        <v>0</v>
      </c>
      <c r="P40" s="166">
        <f t="shared" si="20"/>
        <v>0</v>
      </c>
      <c r="Q40" s="129">
        <f t="shared" si="20"/>
        <v>38940</v>
      </c>
      <c r="R40" s="145">
        <f t="shared" si="20"/>
        <v>0</v>
      </c>
      <c r="S40" s="241">
        <f t="shared" ref="S40" si="21">SUM(R40/Q40)</f>
        <v>0</v>
      </c>
      <c r="T40" s="145">
        <f t="shared" si="20"/>
        <v>0</v>
      </c>
      <c r="U40" s="166">
        <f t="shared" si="20"/>
        <v>0</v>
      </c>
      <c r="V40" s="166">
        <f t="shared" si="20"/>
        <v>0</v>
      </c>
      <c r="W40" s="52">
        <f t="shared" si="20"/>
        <v>0</v>
      </c>
      <c r="X40" s="166">
        <f t="shared" si="20"/>
        <v>0</v>
      </c>
    </row>
    <row r="41" spans="1:24">
      <c r="B41" s="33"/>
      <c r="C41" s="33">
        <v>63003</v>
      </c>
      <c r="D41" s="67"/>
      <c r="E41" s="78" t="s">
        <v>179</v>
      </c>
      <c r="F41" s="95">
        <f t="shared" ref="F41:F43" si="22">SUM(I41+Q41)</f>
        <v>69540</v>
      </c>
      <c r="G41" s="99">
        <f t="shared" ref="G41:G43" si="23">SUM(J41+R41)</f>
        <v>0</v>
      </c>
      <c r="H41" s="104">
        <f t="shared" ref="H41" si="24">SUM(G41/F41)</f>
        <v>0</v>
      </c>
      <c r="I41" s="108">
        <f>SUM(I42:I43)</f>
        <v>30600</v>
      </c>
      <c r="J41" s="143">
        <f>SUM(J42:J43)</f>
        <v>0</v>
      </c>
      <c r="K41" s="104">
        <f t="shared" ref="K41" si="25">SUM(J41/I41)</f>
        <v>0</v>
      </c>
      <c r="L41" s="143">
        <f t="shared" ref="L41:R41" si="26">SUM(L42:L43)</f>
        <v>0</v>
      </c>
      <c r="M41" s="163">
        <f t="shared" si="26"/>
        <v>0</v>
      </c>
      <c r="N41" s="163">
        <f t="shared" si="26"/>
        <v>0</v>
      </c>
      <c r="O41" s="49">
        <f t="shared" si="26"/>
        <v>0</v>
      </c>
      <c r="P41" s="163">
        <f t="shared" si="26"/>
        <v>0</v>
      </c>
      <c r="Q41" s="126">
        <f t="shared" si="26"/>
        <v>38940</v>
      </c>
      <c r="R41" s="143">
        <f t="shared" si="26"/>
        <v>0</v>
      </c>
      <c r="S41" s="239"/>
      <c r="T41" s="143">
        <f>SUM(T42:T43)</f>
        <v>0</v>
      </c>
      <c r="U41" s="163">
        <f>SUM(U42:U43)</f>
        <v>0</v>
      </c>
      <c r="V41" s="163">
        <f>SUM(V42:V43)</f>
        <v>0</v>
      </c>
      <c r="W41" s="49">
        <f>SUM(W42:W43)</f>
        <v>0</v>
      </c>
      <c r="X41" s="163">
        <f>SUM(X42:X43)</f>
        <v>0</v>
      </c>
    </row>
    <row r="42" spans="1:24">
      <c r="B42" s="34"/>
      <c r="C42" s="34"/>
      <c r="D42" s="70" t="s">
        <v>156</v>
      </c>
      <c r="E42" s="79" t="s">
        <v>106</v>
      </c>
      <c r="F42" s="96">
        <f t="shared" si="22"/>
        <v>30600</v>
      </c>
      <c r="G42" s="100">
        <f t="shared" si="23"/>
        <v>0</v>
      </c>
      <c r="H42" s="105">
        <f>SUM(G42/F42)</f>
        <v>0</v>
      </c>
      <c r="I42" s="112">
        <v>30600</v>
      </c>
      <c r="J42" s="147"/>
      <c r="K42" s="105"/>
      <c r="L42" s="147"/>
      <c r="M42" s="164"/>
      <c r="N42" s="164"/>
      <c r="O42" s="50"/>
      <c r="P42" s="164"/>
      <c r="Q42" s="127"/>
      <c r="R42" s="147"/>
      <c r="S42" s="240"/>
      <c r="T42" s="147"/>
      <c r="U42" s="164"/>
      <c r="V42" s="164"/>
      <c r="W42" s="50"/>
      <c r="X42" s="164"/>
    </row>
    <row r="43" spans="1:24">
      <c r="B43" s="34"/>
      <c r="C43" s="34"/>
      <c r="D43" s="70" t="s">
        <v>160</v>
      </c>
      <c r="E43" s="79" t="s">
        <v>106</v>
      </c>
      <c r="F43" s="96">
        <f t="shared" si="22"/>
        <v>38940</v>
      </c>
      <c r="G43" s="100">
        <f t="shared" si="23"/>
        <v>0</v>
      </c>
      <c r="H43" s="105">
        <f t="shared" ref="H43" si="27">SUM(G43/F43)</f>
        <v>0</v>
      </c>
      <c r="I43" s="109"/>
      <c r="J43" s="148"/>
      <c r="K43" s="105"/>
      <c r="L43" s="147"/>
      <c r="M43" s="164"/>
      <c r="N43" s="201"/>
      <c r="O43" s="50"/>
      <c r="P43" s="164"/>
      <c r="Q43" s="127">
        <v>38940</v>
      </c>
      <c r="R43" s="147"/>
      <c r="S43" s="240"/>
      <c r="T43" s="147"/>
      <c r="U43" s="164"/>
      <c r="V43" s="164"/>
      <c r="W43" s="50"/>
      <c r="X43" s="164"/>
    </row>
    <row r="44" spans="1:24" s="5" customFormat="1">
      <c r="A44" s="9"/>
      <c r="B44" s="36">
        <v>700</v>
      </c>
      <c r="C44" s="36"/>
      <c r="D44" s="71"/>
      <c r="E44" s="81" t="s">
        <v>24</v>
      </c>
      <c r="F44" s="97">
        <f t="shared" si="6"/>
        <v>678352</v>
      </c>
      <c r="G44" s="101">
        <f t="shared" si="7"/>
        <v>587464.87</v>
      </c>
      <c r="H44" s="106">
        <f t="shared" si="8"/>
        <v>0.86601774594900582</v>
      </c>
      <c r="I44" s="110">
        <f t="shared" ref="I44:X44" si="28">SUM(I45)</f>
        <v>568937</v>
      </c>
      <c r="J44" s="145">
        <f t="shared" si="28"/>
        <v>457339.87</v>
      </c>
      <c r="K44" s="106">
        <f t="shared" si="9"/>
        <v>0.80384975840910333</v>
      </c>
      <c r="L44" s="145">
        <f t="shared" si="28"/>
        <v>0</v>
      </c>
      <c r="M44" s="166">
        <f t="shared" si="28"/>
        <v>0</v>
      </c>
      <c r="N44" s="166">
        <f t="shared" si="28"/>
        <v>49191.9</v>
      </c>
      <c r="O44" s="52">
        <f t="shared" si="28"/>
        <v>0</v>
      </c>
      <c r="P44" s="166">
        <f t="shared" si="28"/>
        <v>0</v>
      </c>
      <c r="Q44" s="129">
        <f t="shared" si="28"/>
        <v>109415</v>
      </c>
      <c r="R44" s="145">
        <f t="shared" si="28"/>
        <v>130125</v>
      </c>
      <c r="S44" s="241">
        <f t="shared" si="13"/>
        <v>1.1892793492665539</v>
      </c>
      <c r="T44" s="145">
        <f t="shared" si="28"/>
        <v>0</v>
      </c>
      <c r="U44" s="166">
        <f t="shared" si="28"/>
        <v>0</v>
      </c>
      <c r="V44" s="166">
        <f t="shared" si="28"/>
        <v>0</v>
      </c>
      <c r="W44" s="52">
        <f t="shared" si="28"/>
        <v>0</v>
      </c>
      <c r="X44" s="166">
        <f t="shared" si="28"/>
        <v>0</v>
      </c>
    </row>
    <row r="45" spans="1:24" s="6" customFormat="1">
      <c r="A45" s="230"/>
      <c r="B45" s="33"/>
      <c r="C45" s="33">
        <v>70005</v>
      </c>
      <c r="D45" s="67"/>
      <c r="E45" s="78" t="s">
        <v>132</v>
      </c>
      <c r="F45" s="95">
        <f t="shared" si="6"/>
        <v>678352</v>
      </c>
      <c r="G45" s="99">
        <f t="shared" si="7"/>
        <v>587464.87</v>
      </c>
      <c r="H45" s="104">
        <f t="shared" si="8"/>
        <v>0.86601774594900582</v>
      </c>
      <c r="I45" s="111">
        <f>SUM(I46:I54)</f>
        <v>568937</v>
      </c>
      <c r="J45" s="146">
        <f>SUM(J46:J54)</f>
        <v>457339.87</v>
      </c>
      <c r="K45" s="104">
        <f t="shared" si="9"/>
        <v>0.80384975840910333</v>
      </c>
      <c r="L45" s="146">
        <f t="shared" ref="L45:R45" si="29">SUM(L46:L54)</f>
        <v>0</v>
      </c>
      <c r="M45" s="168">
        <f t="shared" si="29"/>
        <v>0</v>
      </c>
      <c r="N45" s="168">
        <f t="shared" si="29"/>
        <v>49191.9</v>
      </c>
      <c r="O45" s="53">
        <f t="shared" si="29"/>
        <v>0</v>
      </c>
      <c r="P45" s="168">
        <f t="shared" si="29"/>
        <v>0</v>
      </c>
      <c r="Q45" s="130">
        <f t="shared" si="29"/>
        <v>109415</v>
      </c>
      <c r="R45" s="146">
        <f t="shared" si="29"/>
        <v>130125</v>
      </c>
      <c r="S45" s="239">
        <f t="shared" si="13"/>
        <v>1.1892793492665539</v>
      </c>
      <c r="T45" s="146">
        <f>SUM(T46:T54)</f>
        <v>0</v>
      </c>
      <c r="U45" s="168">
        <f>SUM(U46:U54)</f>
        <v>0</v>
      </c>
      <c r="V45" s="168">
        <f>SUM(V46:V54)</f>
        <v>0</v>
      </c>
      <c r="W45" s="53">
        <f>SUM(W46:W54)</f>
        <v>0</v>
      </c>
      <c r="X45" s="168">
        <f>SUM(X46:X54)</f>
        <v>0</v>
      </c>
    </row>
    <row r="46" spans="1:24" s="2" customFormat="1">
      <c r="A46" s="231"/>
      <c r="B46" s="34"/>
      <c r="C46" s="34"/>
      <c r="D46" s="70" t="s">
        <v>22</v>
      </c>
      <c r="E46" s="79" t="s">
        <v>23</v>
      </c>
      <c r="F46" s="96">
        <f t="shared" si="6"/>
        <v>0</v>
      </c>
      <c r="G46" s="100">
        <f t="shared" si="7"/>
        <v>721</v>
      </c>
      <c r="H46" s="105"/>
      <c r="I46" s="113">
        <v>0</v>
      </c>
      <c r="J46" s="144">
        <v>721</v>
      </c>
      <c r="K46" s="105"/>
      <c r="L46" s="147"/>
      <c r="M46" s="164"/>
      <c r="N46" s="164"/>
      <c r="O46" s="50"/>
      <c r="P46" s="164"/>
      <c r="Q46" s="127"/>
      <c r="R46" s="147"/>
      <c r="S46" s="240"/>
      <c r="T46" s="147"/>
      <c r="U46" s="164"/>
      <c r="V46" s="164"/>
      <c r="W46" s="50"/>
      <c r="X46" s="164"/>
    </row>
    <row r="47" spans="1:24" s="2" customFormat="1">
      <c r="A47" s="231"/>
      <c r="B47" s="34"/>
      <c r="C47" s="34"/>
      <c r="D47" s="72" t="s">
        <v>180</v>
      </c>
      <c r="E47" s="79" t="s">
        <v>181</v>
      </c>
      <c r="F47" s="96">
        <f t="shared" si="6"/>
        <v>0</v>
      </c>
      <c r="G47" s="100">
        <f t="shared" si="7"/>
        <v>1173.8</v>
      </c>
      <c r="H47" s="105"/>
      <c r="I47" s="113">
        <v>0</v>
      </c>
      <c r="J47" s="144">
        <v>1173.8</v>
      </c>
      <c r="K47" s="105"/>
      <c r="L47" s="147"/>
      <c r="M47" s="164"/>
      <c r="N47" s="164"/>
      <c r="O47" s="50"/>
      <c r="P47" s="164"/>
      <c r="Q47" s="127"/>
      <c r="R47" s="147"/>
      <c r="S47" s="240"/>
      <c r="T47" s="147"/>
      <c r="U47" s="164"/>
      <c r="V47" s="164"/>
      <c r="W47" s="50"/>
      <c r="X47" s="164"/>
    </row>
    <row r="48" spans="1:24" s="2" customFormat="1">
      <c r="A48" s="231"/>
      <c r="B48" s="34"/>
      <c r="C48" s="34"/>
      <c r="D48" s="70" t="s">
        <v>120</v>
      </c>
      <c r="E48" s="79" t="s">
        <v>121</v>
      </c>
      <c r="F48" s="96">
        <f t="shared" si="6"/>
        <v>84175</v>
      </c>
      <c r="G48" s="100">
        <f t="shared" si="7"/>
        <v>130125</v>
      </c>
      <c r="H48" s="105">
        <f t="shared" si="8"/>
        <v>1.5458865458865458</v>
      </c>
      <c r="I48" s="113"/>
      <c r="J48" s="144"/>
      <c r="K48" s="105"/>
      <c r="L48" s="147"/>
      <c r="M48" s="164"/>
      <c r="N48" s="164"/>
      <c r="O48" s="50"/>
      <c r="P48" s="164"/>
      <c r="Q48" s="127">
        <v>84175</v>
      </c>
      <c r="R48" s="147">
        <v>130125</v>
      </c>
      <c r="S48" s="240">
        <f t="shared" si="13"/>
        <v>1.5458865458865458</v>
      </c>
      <c r="T48" s="147"/>
      <c r="U48" s="164"/>
      <c r="V48" s="164"/>
      <c r="W48" s="50"/>
      <c r="X48" s="164"/>
    </row>
    <row r="49" spans="1:24" s="2" customFormat="1">
      <c r="A49" s="231"/>
      <c r="B49" s="34"/>
      <c r="C49" s="34"/>
      <c r="D49" s="72" t="s">
        <v>29</v>
      </c>
      <c r="E49" s="79" t="s">
        <v>163</v>
      </c>
      <c r="F49" s="96">
        <f t="shared" si="6"/>
        <v>0</v>
      </c>
      <c r="G49" s="100">
        <f t="shared" si="7"/>
        <v>0</v>
      </c>
      <c r="H49" s="105"/>
      <c r="I49" s="113"/>
      <c r="J49" s="144"/>
      <c r="K49" s="105"/>
      <c r="L49" s="147"/>
      <c r="M49" s="164"/>
      <c r="N49" s="164"/>
      <c r="O49" s="50"/>
      <c r="P49" s="164"/>
      <c r="Q49" s="127"/>
      <c r="R49" s="147"/>
      <c r="S49" s="240"/>
      <c r="T49" s="147"/>
      <c r="U49" s="164"/>
      <c r="V49" s="164"/>
      <c r="W49" s="50"/>
      <c r="X49" s="164"/>
    </row>
    <row r="50" spans="1:24">
      <c r="B50" s="34"/>
      <c r="C50" s="34"/>
      <c r="D50" s="70" t="s">
        <v>7</v>
      </c>
      <c r="E50" s="79" t="s">
        <v>8</v>
      </c>
      <c r="F50" s="96">
        <f t="shared" si="6"/>
        <v>50000</v>
      </c>
      <c r="G50" s="100">
        <f t="shared" si="7"/>
        <v>5130.97</v>
      </c>
      <c r="H50" s="105">
        <f t="shared" si="8"/>
        <v>0.1026194</v>
      </c>
      <c r="I50" s="114">
        <v>50000</v>
      </c>
      <c r="J50" s="144">
        <v>5130.97</v>
      </c>
      <c r="K50" s="105">
        <f t="shared" si="9"/>
        <v>0.1026194</v>
      </c>
      <c r="L50" s="147"/>
      <c r="M50" s="164"/>
      <c r="N50" s="164"/>
      <c r="O50" s="50"/>
      <c r="P50" s="164"/>
      <c r="Q50" s="127"/>
      <c r="R50" s="147"/>
      <c r="S50" s="240"/>
      <c r="T50" s="147"/>
      <c r="U50" s="164"/>
      <c r="V50" s="164"/>
      <c r="W50" s="50"/>
      <c r="X50" s="164"/>
    </row>
    <row r="51" spans="1:24">
      <c r="B51" s="34"/>
      <c r="C51" s="34"/>
      <c r="D51" s="70" t="s">
        <v>27</v>
      </c>
      <c r="E51" s="82" t="s">
        <v>118</v>
      </c>
      <c r="F51" s="96">
        <f t="shared" si="6"/>
        <v>100037</v>
      </c>
      <c r="G51" s="100">
        <f t="shared" si="7"/>
        <v>49191.9</v>
      </c>
      <c r="H51" s="105">
        <f t="shared" si="8"/>
        <v>0.49173705728880318</v>
      </c>
      <c r="I51" s="115">
        <v>100037</v>
      </c>
      <c r="J51" s="144">
        <v>49191.9</v>
      </c>
      <c r="K51" s="105">
        <f t="shared" si="9"/>
        <v>0.49173705728880318</v>
      </c>
      <c r="L51" s="147"/>
      <c r="M51" s="164"/>
      <c r="N51" s="167">
        <v>49191.9</v>
      </c>
      <c r="O51" s="50"/>
      <c r="P51" s="164"/>
      <c r="Q51" s="127"/>
      <c r="R51" s="147"/>
      <c r="S51" s="240"/>
      <c r="T51" s="147"/>
      <c r="U51" s="164"/>
      <c r="V51" s="164"/>
      <c r="W51" s="50"/>
      <c r="X51" s="164"/>
    </row>
    <row r="52" spans="1:24">
      <c r="B52" s="34"/>
      <c r="C52" s="34"/>
      <c r="D52" s="70" t="s">
        <v>25</v>
      </c>
      <c r="E52" s="82" t="s">
        <v>26</v>
      </c>
      <c r="F52" s="96">
        <f t="shared" si="6"/>
        <v>411900</v>
      </c>
      <c r="G52" s="100">
        <f t="shared" si="7"/>
        <v>396563.33</v>
      </c>
      <c r="H52" s="105">
        <f t="shared" si="8"/>
        <v>0.96276603544549655</v>
      </c>
      <c r="I52" s="115">
        <v>411900</v>
      </c>
      <c r="J52" s="144">
        <v>396563.33</v>
      </c>
      <c r="K52" s="105">
        <f t="shared" si="9"/>
        <v>0.96276603544549655</v>
      </c>
      <c r="L52" s="147"/>
      <c r="M52" s="164"/>
      <c r="N52" s="164"/>
      <c r="O52" s="50"/>
      <c r="P52" s="164"/>
      <c r="Q52" s="127"/>
      <c r="R52" s="147"/>
      <c r="S52" s="240"/>
      <c r="T52" s="147"/>
      <c r="U52" s="164"/>
      <c r="V52" s="164"/>
      <c r="W52" s="50"/>
      <c r="X52" s="164"/>
    </row>
    <row r="53" spans="1:24">
      <c r="B53" s="34"/>
      <c r="C53" s="34"/>
      <c r="D53" s="70" t="s">
        <v>182</v>
      </c>
      <c r="E53" s="82" t="s">
        <v>183</v>
      </c>
      <c r="F53" s="96">
        <f t="shared" si="6"/>
        <v>7000</v>
      </c>
      <c r="G53" s="100">
        <f t="shared" si="7"/>
        <v>4558.87</v>
      </c>
      <c r="H53" s="105">
        <f t="shared" si="8"/>
        <v>0.65126714285714282</v>
      </c>
      <c r="I53" s="115">
        <v>7000</v>
      </c>
      <c r="J53" s="144">
        <v>4558.87</v>
      </c>
      <c r="K53" s="105">
        <f t="shared" si="9"/>
        <v>0.65126714285714282</v>
      </c>
      <c r="L53" s="147"/>
      <c r="M53" s="164"/>
      <c r="N53" s="164"/>
      <c r="O53" s="50"/>
      <c r="P53" s="164"/>
      <c r="Q53" s="127"/>
      <c r="R53" s="147"/>
      <c r="S53" s="240"/>
      <c r="T53" s="147"/>
      <c r="U53" s="164"/>
      <c r="V53" s="164"/>
      <c r="W53" s="50"/>
      <c r="X53" s="164"/>
    </row>
    <row r="54" spans="1:24">
      <c r="B54" s="34"/>
      <c r="C54" s="34"/>
      <c r="D54" s="70" t="s">
        <v>122</v>
      </c>
      <c r="E54" s="79" t="s">
        <v>33</v>
      </c>
      <c r="F54" s="96">
        <f t="shared" si="6"/>
        <v>25240</v>
      </c>
      <c r="G54" s="100">
        <f t="shared" si="7"/>
        <v>0</v>
      </c>
      <c r="H54" s="105">
        <f t="shared" si="8"/>
        <v>0</v>
      </c>
      <c r="I54" s="115"/>
      <c r="J54" s="147"/>
      <c r="K54" s="105"/>
      <c r="L54" s="147"/>
      <c r="M54" s="164"/>
      <c r="N54" s="164"/>
      <c r="O54" s="50"/>
      <c r="P54" s="164"/>
      <c r="Q54" s="132">
        <v>25240</v>
      </c>
      <c r="R54" s="144"/>
      <c r="S54" s="240">
        <f t="shared" si="13"/>
        <v>0</v>
      </c>
      <c r="T54" s="147"/>
      <c r="U54" s="164"/>
      <c r="V54" s="164"/>
      <c r="W54" s="50"/>
      <c r="X54" s="164"/>
    </row>
    <row r="55" spans="1:24" s="5" customFormat="1">
      <c r="A55" s="9"/>
      <c r="B55" s="36">
        <v>710</v>
      </c>
      <c r="C55" s="36"/>
      <c r="D55" s="71"/>
      <c r="E55" s="81" t="s">
        <v>28</v>
      </c>
      <c r="F55" s="97">
        <f>SUM(I55+Q55)</f>
        <v>988173</v>
      </c>
      <c r="G55" s="101">
        <f>SUM(J55+R55)</f>
        <v>394692.56</v>
      </c>
      <c r="H55" s="106">
        <f t="shared" si="8"/>
        <v>0.39941645845413709</v>
      </c>
      <c r="I55" s="97">
        <f>SUM(I58+I62+I64+I56)</f>
        <v>988173</v>
      </c>
      <c r="J55" s="101">
        <f>SUM(J58+J62+J64+J56)</f>
        <v>394692.56</v>
      </c>
      <c r="K55" s="106">
        <f t="shared" si="9"/>
        <v>0.39941645845413709</v>
      </c>
      <c r="L55" s="101">
        <f>SUM(L58+L62+L64)</f>
        <v>0</v>
      </c>
      <c r="M55" s="165">
        <f>SUM(M58+M62+M64)</f>
        <v>0</v>
      </c>
      <c r="N55" s="165">
        <f>SUM(N56+N58)</f>
        <v>171230</v>
      </c>
      <c r="O55" s="51">
        <f>SUM(O58+O62+O64)</f>
        <v>0</v>
      </c>
      <c r="P55" s="165">
        <f>SUM(P58+P62+P64)</f>
        <v>0</v>
      </c>
      <c r="Q55" s="128">
        <f>SUM(Q58+Q62+Q64)</f>
        <v>0</v>
      </c>
      <c r="R55" s="101">
        <f>SUM(R58+R62+R64)</f>
        <v>0</v>
      </c>
      <c r="S55" s="241"/>
      <c r="T55" s="101">
        <f>SUM(T58+T62+T64)</f>
        <v>0</v>
      </c>
      <c r="U55" s="165">
        <f>SUM(U58+U62+U64)</f>
        <v>0</v>
      </c>
      <c r="V55" s="165">
        <f>SUM(V58+V62+V64)</f>
        <v>0</v>
      </c>
      <c r="W55" s="51">
        <f>SUM(W58+W62+W64)</f>
        <v>0</v>
      </c>
      <c r="X55" s="165">
        <f>SUM(X58+X62+X64)</f>
        <v>0</v>
      </c>
    </row>
    <row r="56" spans="1:24" s="9" customFormat="1">
      <c r="B56" s="206"/>
      <c r="C56" s="42">
        <v>71012</v>
      </c>
      <c r="D56" s="207"/>
      <c r="E56" s="208" t="s">
        <v>173</v>
      </c>
      <c r="F56" s="209">
        <f>SUM(I56+Q56)</f>
        <v>110000</v>
      </c>
      <c r="G56" s="210">
        <f>SUM(J56+R56)</f>
        <v>0</v>
      </c>
      <c r="H56" s="211">
        <f t="shared" si="8"/>
        <v>0</v>
      </c>
      <c r="I56" s="209">
        <f>SUM(I57)</f>
        <v>110000</v>
      </c>
      <c r="J56" s="210">
        <f>SUM(J57)</f>
        <v>0</v>
      </c>
      <c r="K56" s="211">
        <f t="shared" si="9"/>
        <v>0</v>
      </c>
      <c r="L56" s="210"/>
      <c r="M56" s="212"/>
      <c r="N56" s="212">
        <f>SUM(N57)</f>
        <v>0</v>
      </c>
      <c r="O56" s="213"/>
      <c r="P56" s="212"/>
      <c r="Q56" s="214"/>
      <c r="R56" s="210"/>
      <c r="S56" s="242"/>
      <c r="T56" s="210"/>
      <c r="U56" s="212"/>
      <c r="V56" s="212"/>
      <c r="W56" s="213"/>
      <c r="X56" s="212"/>
    </row>
    <row r="57" spans="1:24" s="219" customFormat="1">
      <c r="B57" s="43"/>
      <c r="C57" s="43"/>
      <c r="D57" s="205" t="s">
        <v>27</v>
      </c>
      <c r="E57" s="215" t="s">
        <v>134</v>
      </c>
      <c r="F57" s="96">
        <f t="shared" ref="F57" si="30">SUM(I57+Q57)</f>
        <v>110000</v>
      </c>
      <c r="G57" s="100">
        <f t="shared" ref="G57" si="31">SUM(J57+R57)</f>
        <v>0</v>
      </c>
      <c r="H57" s="105">
        <f t="shared" ref="H57" si="32">SUM(G57/F57)</f>
        <v>0</v>
      </c>
      <c r="I57" s="96">
        <v>110000</v>
      </c>
      <c r="J57" s="100"/>
      <c r="K57" s="105">
        <f t="shared" ref="K57" si="33">SUM(J57/I57)</f>
        <v>0</v>
      </c>
      <c r="L57" s="100"/>
      <c r="M57" s="216"/>
      <c r="N57" s="216"/>
      <c r="O57" s="217"/>
      <c r="P57" s="216"/>
      <c r="Q57" s="218"/>
      <c r="R57" s="100"/>
      <c r="S57" s="240"/>
      <c r="T57" s="100"/>
      <c r="U57" s="216"/>
      <c r="V57" s="216"/>
      <c r="W57" s="217"/>
      <c r="X57" s="216"/>
    </row>
    <row r="58" spans="1:24" s="6" customFormat="1">
      <c r="A58" s="230"/>
      <c r="B58" s="33"/>
      <c r="C58" s="33">
        <v>71015</v>
      </c>
      <c r="D58" s="67"/>
      <c r="E58" s="78" t="s">
        <v>131</v>
      </c>
      <c r="F58" s="95">
        <f t="shared" si="6"/>
        <v>319972</v>
      </c>
      <c r="G58" s="99">
        <f t="shared" si="7"/>
        <v>171267.27</v>
      </c>
      <c r="H58" s="104">
        <f t="shared" si="8"/>
        <v>0.53525705374220245</v>
      </c>
      <c r="I58" s="108">
        <f>SUM(I59:I61)</f>
        <v>319972</v>
      </c>
      <c r="J58" s="143">
        <f>SUM(J59:J61)</f>
        <v>171267.27</v>
      </c>
      <c r="K58" s="104">
        <f t="shared" si="9"/>
        <v>0.53525705374220245</v>
      </c>
      <c r="L58" s="143">
        <f t="shared" ref="L58:R58" si="34">SUM(L59:L61)</f>
        <v>0</v>
      </c>
      <c r="M58" s="163">
        <f t="shared" si="34"/>
        <v>0</v>
      </c>
      <c r="N58" s="163">
        <f t="shared" si="34"/>
        <v>171230</v>
      </c>
      <c r="O58" s="49">
        <f t="shared" si="34"/>
        <v>0</v>
      </c>
      <c r="P58" s="163">
        <f t="shared" si="34"/>
        <v>0</v>
      </c>
      <c r="Q58" s="126">
        <f t="shared" si="34"/>
        <v>0</v>
      </c>
      <c r="R58" s="143">
        <f t="shared" si="34"/>
        <v>0</v>
      </c>
      <c r="S58" s="239"/>
      <c r="T58" s="143">
        <f>SUM(T59:T61)</f>
        <v>0</v>
      </c>
      <c r="U58" s="163">
        <f>SUM(U59:U61)</f>
        <v>0</v>
      </c>
      <c r="V58" s="163">
        <f>SUM(V59:V61)</f>
        <v>0</v>
      </c>
      <c r="W58" s="49">
        <f>SUM(W59:W61)</f>
        <v>0</v>
      </c>
      <c r="X58" s="163">
        <f>SUM(X59:X61)</f>
        <v>0</v>
      </c>
    </row>
    <row r="59" spans="1:24" s="2" customFormat="1">
      <c r="A59" s="231"/>
      <c r="B59" s="34"/>
      <c r="C59" s="34"/>
      <c r="D59" s="70" t="s">
        <v>29</v>
      </c>
      <c r="E59" s="79" t="s">
        <v>163</v>
      </c>
      <c r="F59" s="96">
        <f t="shared" si="6"/>
        <v>0</v>
      </c>
      <c r="G59" s="100">
        <f t="shared" si="7"/>
        <v>37.270000000000003</v>
      </c>
      <c r="H59" s="105"/>
      <c r="I59" s="112">
        <v>0</v>
      </c>
      <c r="J59" s="147">
        <v>37.270000000000003</v>
      </c>
      <c r="K59" s="105"/>
      <c r="L59" s="147"/>
      <c r="M59" s="164"/>
      <c r="N59" s="164"/>
      <c r="O59" s="50"/>
      <c r="P59" s="164"/>
      <c r="Q59" s="127"/>
      <c r="R59" s="147"/>
      <c r="S59" s="240"/>
      <c r="T59" s="147"/>
      <c r="U59" s="164"/>
      <c r="V59" s="164"/>
      <c r="W59" s="50"/>
      <c r="X59" s="164"/>
    </row>
    <row r="60" spans="1:24">
      <c r="B60" s="34"/>
      <c r="C60" s="34"/>
      <c r="D60" s="70" t="s">
        <v>27</v>
      </c>
      <c r="E60" s="82" t="s">
        <v>134</v>
      </c>
      <c r="F60" s="96">
        <f t="shared" si="6"/>
        <v>319920</v>
      </c>
      <c r="G60" s="100">
        <f t="shared" si="7"/>
        <v>171230</v>
      </c>
      <c r="H60" s="105">
        <f t="shared" si="8"/>
        <v>0.5352275568892223</v>
      </c>
      <c r="I60" s="109">
        <v>319920</v>
      </c>
      <c r="J60" s="148">
        <v>171230</v>
      </c>
      <c r="K60" s="105">
        <f t="shared" si="9"/>
        <v>0.5352275568892223</v>
      </c>
      <c r="L60" s="147"/>
      <c r="M60" s="164"/>
      <c r="N60" s="201">
        <v>171230</v>
      </c>
      <c r="O60" s="50"/>
      <c r="P60" s="164"/>
      <c r="Q60" s="127"/>
      <c r="R60" s="147"/>
      <c r="S60" s="240"/>
      <c r="T60" s="147"/>
      <c r="U60" s="164"/>
      <c r="V60" s="164"/>
      <c r="W60" s="50"/>
      <c r="X60" s="164"/>
    </row>
    <row r="61" spans="1:24">
      <c r="B61" s="34"/>
      <c r="C61" s="34"/>
      <c r="D61" s="70" t="s">
        <v>25</v>
      </c>
      <c r="E61" s="82" t="s">
        <v>133</v>
      </c>
      <c r="F61" s="96">
        <f t="shared" si="6"/>
        <v>52</v>
      </c>
      <c r="G61" s="100">
        <f t="shared" si="7"/>
        <v>0</v>
      </c>
      <c r="H61" s="105">
        <f t="shared" si="8"/>
        <v>0</v>
      </c>
      <c r="I61" s="109">
        <v>52</v>
      </c>
      <c r="J61" s="148">
        <v>0</v>
      </c>
      <c r="K61" s="105">
        <f t="shared" si="9"/>
        <v>0</v>
      </c>
      <c r="L61" s="147"/>
      <c r="M61" s="164"/>
      <c r="N61" s="164"/>
      <c r="O61" s="50"/>
      <c r="P61" s="164"/>
      <c r="Q61" s="127"/>
      <c r="R61" s="147"/>
      <c r="S61" s="240"/>
      <c r="T61" s="147"/>
      <c r="U61" s="164"/>
      <c r="V61" s="164"/>
      <c r="W61" s="50"/>
      <c r="X61" s="164"/>
    </row>
    <row r="62" spans="1:24" s="6" customFormat="1" ht="12" customHeight="1">
      <c r="A62" s="230"/>
      <c r="B62" s="33"/>
      <c r="C62" s="33">
        <v>71020</v>
      </c>
      <c r="D62" s="67"/>
      <c r="E62" s="78" t="s">
        <v>30</v>
      </c>
      <c r="F62" s="95">
        <f t="shared" si="6"/>
        <v>15651</v>
      </c>
      <c r="G62" s="99">
        <f t="shared" si="7"/>
        <v>1243.8900000000001</v>
      </c>
      <c r="H62" s="104">
        <f t="shared" si="8"/>
        <v>7.9476710753306506E-2</v>
      </c>
      <c r="I62" s="108">
        <f>SUM(I63:I63)</f>
        <v>15651</v>
      </c>
      <c r="J62" s="143">
        <f>SUM(J63:J63)</f>
        <v>1243.8900000000001</v>
      </c>
      <c r="K62" s="104">
        <f t="shared" si="9"/>
        <v>7.9476710753306506E-2</v>
      </c>
      <c r="L62" s="143">
        <f t="shared" ref="L62:R62" si="35">SUM(L63:L63)</f>
        <v>0</v>
      </c>
      <c r="M62" s="163">
        <f t="shared" si="35"/>
        <v>0</v>
      </c>
      <c r="N62" s="163">
        <f t="shared" si="35"/>
        <v>0</v>
      </c>
      <c r="O62" s="49">
        <f t="shared" si="35"/>
        <v>0</v>
      </c>
      <c r="P62" s="163">
        <f t="shared" si="35"/>
        <v>0</v>
      </c>
      <c r="Q62" s="126">
        <f t="shared" si="35"/>
        <v>0</v>
      </c>
      <c r="R62" s="143">
        <f t="shared" si="35"/>
        <v>0</v>
      </c>
      <c r="S62" s="239"/>
      <c r="T62" s="143">
        <f>SUM(T63)</f>
        <v>0</v>
      </c>
      <c r="U62" s="163">
        <f t="shared" ref="U62:X62" si="36">SUM(U63)</f>
        <v>0</v>
      </c>
      <c r="V62" s="163">
        <f t="shared" si="36"/>
        <v>0</v>
      </c>
      <c r="W62" s="163">
        <f t="shared" si="36"/>
        <v>0</v>
      </c>
      <c r="X62" s="163">
        <f t="shared" si="36"/>
        <v>0</v>
      </c>
    </row>
    <row r="63" spans="1:24" s="2" customFormat="1" ht="12.75" customHeight="1">
      <c r="A63" s="231"/>
      <c r="B63" s="34"/>
      <c r="C63" s="34"/>
      <c r="D63" s="72" t="s">
        <v>7</v>
      </c>
      <c r="E63" s="79" t="s">
        <v>8</v>
      </c>
      <c r="F63" s="96">
        <f t="shared" si="6"/>
        <v>15651</v>
      </c>
      <c r="G63" s="100">
        <f t="shared" si="7"/>
        <v>1243.8900000000001</v>
      </c>
      <c r="H63" s="105">
        <f t="shared" si="8"/>
        <v>7.9476710753306506E-2</v>
      </c>
      <c r="I63" s="112">
        <v>15651</v>
      </c>
      <c r="J63" s="147">
        <v>1243.8900000000001</v>
      </c>
      <c r="K63" s="105">
        <f t="shared" si="9"/>
        <v>7.9476710753306506E-2</v>
      </c>
      <c r="L63" s="147"/>
      <c r="M63" s="164"/>
      <c r="N63" s="164"/>
      <c r="O63" s="50"/>
      <c r="P63" s="164"/>
      <c r="Q63" s="127"/>
      <c r="R63" s="147"/>
      <c r="S63" s="240"/>
      <c r="T63" s="147"/>
      <c r="U63" s="164"/>
      <c r="V63" s="164"/>
      <c r="W63" s="50"/>
      <c r="X63" s="164"/>
    </row>
    <row r="64" spans="1:24">
      <c r="B64" s="37"/>
      <c r="C64" s="37">
        <v>71095</v>
      </c>
      <c r="D64" s="73"/>
      <c r="E64" s="83" t="s">
        <v>64</v>
      </c>
      <c r="F64" s="95">
        <f t="shared" si="6"/>
        <v>542550</v>
      </c>
      <c r="G64" s="99">
        <f t="shared" si="7"/>
        <v>222181.4</v>
      </c>
      <c r="H64" s="104">
        <f t="shared" si="8"/>
        <v>0.40951322458759559</v>
      </c>
      <c r="I64" s="116">
        <f>SUM(I65:I66)</f>
        <v>542550</v>
      </c>
      <c r="J64" s="150">
        <f>SUM(J65:J66)</f>
        <v>222181.4</v>
      </c>
      <c r="K64" s="104">
        <f t="shared" si="9"/>
        <v>0.40951322458759559</v>
      </c>
      <c r="L64" s="150">
        <f t="shared" ref="L64:R64" si="37">SUM(L65:L66)</f>
        <v>0</v>
      </c>
      <c r="M64" s="169">
        <f t="shared" si="37"/>
        <v>0</v>
      </c>
      <c r="N64" s="169">
        <f t="shared" si="37"/>
        <v>0</v>
      </c>
      <c r="O64" s="54">
        <f t="shared" si="37"/>
        <v>0</v>
      </c>
      <c r="P64" s="169">
        <f t="shared" si="37"/>
        <v>0</v>
      </c>
      <c r="Q64" s="133">
        <f t="shared" si="37"/>
        <v>0</v>
      </c>
      <c r="R64" s="150">
        <f t="shared" si="37"/>
        <v>0</v>
      </c>
      <c r="S64" s="239"/>
      <c r="T64" s="150">
        <f>SUM(T65:T66)</f>
        <v>0</v>
      </c>
      <c r="U64" s="169">
        <f>SUM(U65:U66)</f>
        <v>0</v>
      </c>
      <c r="V64" s="169">
        <f>SUM(V65:V66)</f>
        <v>0</v>
      </c>
      <c r="W64" s="54">
        <f>SUM(W65:W66)</f>
        <v>0</v>
      </c>
      <c r="X64" s="169">
        <f>SUM(X65:X66)</f>
        <v>0</v>
      </c>
    </row>
    <row r="65" spans="1:24">
      <c r="B65" s="34"/>
      <c r="C65" s="34"/>
      <c r="D65" s="70" t="s">
        <v>12</v>
      </c>
      <c r="E65" s="79" t="s">
        <v>13</v>
      </c>
      <c r="F65" s="96">
        <f t="shared" si="6"/>
        <v>490000</v>
      </c>
      <c r="G65" s="100">
        <f t="shared" si="7"/>
        <v>222181.4</v>
      </c>
      <c r="H65" s="105">
        <f t="shared" si="8"/>
        <v>0.45343142857142854</v>
      </c>
      <c r="I65" s="115">
        <v>490000</v>
      </c>
      <c r="J65" s="148">
        <v>222181.4</v>
      </c>
      <c r="K65" s="105">
        <f t="shared" si="9"/>
        <v>0.45343142857142854</v>
      </c>
      <c r="L65" s="147"/>
      <c r="M65" s="164"/>
      <c r="N65" s="164"/>
      <c r="O65" s="50"/>
      <c r="P65" s="164"/>
      <c r="Q65" s="127">
        <v>0</v>
      </c>
      <c r="R65" s="147">
        <v>0</v>
      </c>
      <c r="S65" s="240"/>
      <c r="T65" s="147"/>
      <c r="U65" s="164"/>
      <c r="V65" s="164"/>
      <c r="W65" s="50"/>
      <c r="X65" s="164"/>
    </row>
    <row r="66" spans="1:24">
      <c r="B66" s="34"/>
      <c r="C66" s="34"/>
      <c r="D66" s="70" t="s">
        <v>184</v>
      </c>
      <c r="E66" s="79" t="s">
        <v>185</v>
      </c>
      <c r="F66" s="96">
        <f t="shared" si="6"/>
        <v>52550</v>
      </c>
      <c r="G66" s="100">
        <f t="shared" si="7"/>
        <v>0</v>
      </c>
      <c r="H66" s="105">
        <f t="shared" si="8"/>
        <v>0</v>
      </c>
      <c r="I66" s="115">
        <v>52550</v>
      </c>
      <c r="J66" s="148"/>
      <c r="K66" s="105">
        <f t="shared" si="9"/>
        <v>0</v>
      </c>
      <c r="L66" s="147"/>
      <c r="M66" s="164"/>
      <c r="N66" s="164"/>
      <c r="O66" s="50"/>
      <c r="P66" s="164"/>
      <c r="Q66" s="127">
        <v>0</v>
      </c>
      <c r="R66" s="147">
        <v>0</v>
      </c>
      <c r="S66" s="240"/>
      <c r="T66" s="147"/>
      <c r="U66" s="164"/>
      <c r="V66" s="164"/>
      <c r="W66" s="50"/>
      <c r="X66" s="164"/>
    </row>
    <row r="67" spans="1:24" s="5" customFormat="1">
      <c r="A67" s="9"/>
      <c r="B67" s="36">
        <v>750</v>
      </c>
      <c r="C67" s="36"/>
      <c r="D67" s="71"/>
      <c r="E67" s="81" t="s">
        <v>31</v>
      </c>
      <c r="F67" s="97">
        <f>SUM(I67+Q67)</f>
        <v>322221</v>
      </c>
      <c r="G67" s="101">
        <f>SUM(J67+R67)</f>
        <v>186783.24</v>
      </c>
      <c r="H67" s="106">
        <f t="shared" si="8"/>
        <v>0.57967432290260412</v>
      </c>
      <c r="I67" s="97">
        <f>SUM(I68+I70+I75)</f>
        <v>322221</v>
      </c>
      <c r="J67" s="101">
        <f>SUM(J68+J70+J75)</f>
        <v>186219.24</v>
      </c>
      <c r="K67" s="106">
        <f t="shared" si="9"/>
        <v>0.57792397143575369</v>
      </c>
      <c r="L67" s="101">
        <f t="shared" ref="L67:R67" si="38">SUM(L68+L70+L75)</f>
        <v>0</v>
      </c>
      <c r="M67" s="165">
        <f t="shared" si="38"/>
        <v>0</v>
      </c>
      <c r="N67" s="165">
        <f t="shared" si="38"/>
        <v>74282.33</v>
      </c>
      <c r="O67" s="51">
        <f t="shared" si="38"/>
        <v>8503.5</v>
      </c>
      <c r="P67" s="165">
        <f t="shared" si="38"/>
        <v>0</v>
      </c>
      <c r="Q67" s="128">
        <f t="shared" si="38"/>
        <v>0</v>
      </c>
      <c r="R67" s="101">
        <f t="shared" si="38"/>
        <v>564</v>
      </c>
      <c r="S67" s="241"/>
      <c r="T67" s="101">
        <f>SUM(T68+T70+T75)</f>
        <v>0</v>
      </c>
      <c r="U67" s="165">
        <f>SUM(U68+U70+U75)</f>
        <v>0</v>
      </c>
      <c r="V67" s="165">
        <f>SUM(V68+V70+V75)</f>
        <v>0</v>
      </c>
      <c r="W67" s="51">
        <f>SUM(W68+W70+W75)</f>
        <v>0</v>
      </c>
      <c r="X67" s="165">
        <f>SUM(X68+X70+X75)</f>
        <v>0</v>
      </c>
    </row>
    <row r="68" spans="1:24" s="6" customFormat="1">
      <c r="A68" s="230"/>
      <c r="B68" s="33"/>
      <c r="C68" s="33">
        <v>75011</v>
      </c>
      <c r="D68" s="67"/>
      <c r="E68" s="78" t="s">
        <v>137</v>
      </c>
      <c r="F68" s="95">
        <f t="shared" si="6"/>
        <v>118792</v>
      </c>
      <c r="G68" s="99">
        <f t="shared" si="7"/>
        <v>64048</v>
      </c>
      <c r="H68" s="104">
        <f t="shared" si="8"/>
        <v>0.53916088625496661</v>
      </c>
      <c r="I68" s="108">
        <f>SUM(I69)</f>
        <v>118792</v>
      </c>
      <c r="J68" s="143">
        <f t="shared" ref="J68:X68" si="39">SUM(J69)</f>
        <v>64048</v>
      </c>
      <c r="K68" s="104">
        <f t="shared" si="9"/>
        <v>0.53916088625496661</v>
      </c>
      <c r="L68" s="143">
        <f t="shared" si="39"/>
        <v>0</v>
      </c>
      <c r="M68" s="163">
        <f t="shared" si="39"/>
        <v>0</v>
      </c>
      <c r="N68" s="163">
        <f t="shared" si="39"/>
        <v>64048</v>
      </c>
      <c r="O68" s="49">
        <f t="shared" si="39"/>
        <v>0</v>
      </c>
      <c r="P68" s="163">
        <f t="shared" si="39"/>
        <v>0</v>
      </c>
      <c r="Q68" s="126">
        <f t="shared" si="39"/>
        <v>0</v>
      </c>
      <c r="R68" s="143">
        <f t="shared" si="39"/>
        <v>0</v>
      </c>
      <c r="S68" s="239"/>
      <c r="T68" s="143">
        <f t="shared" si="39"/>
        <v>0</v>
      </c>
      <c r="U68" s="163">
        <f t="shared" si="39"/>
        <v>0</v>
      </c>
      <c r="V68" s="163">
        <f t="shared" si="39"/>
        <v>0</v>
      </c>
      <c r="W68" s="49">
        <f t="shared" si="39"/>
        <v>0</v>
      </c>
      <c r="X68" s="163">
        <f t="shared" si="39"/>
        <v>0</v>
      </c>
    </row>
    <row r="69" spans="1:24">
      <c r="B69" s="34"/>
      <c r="C69" s="34"/>
      <c r="D69" s="70" t="s">
        <v>27</v>
      </c>
      <c r="E69" s="82" t="s">
        <v>135</v>
      </c>
      <c r="F69" s="96">
        <f t="shared" si="6"/>
        <v>118792</v>
      </c>
      <c r="G69" s="100">
        <f t="shared" si="7"/>
        <v>64048</v>
      </c>
      <c r="H69" s="105">
        <f t="shared" si="8"/>
        <v>0.53916088625496661</v>
      </c>
      <c r="I69" s="109">
        <v>118792</v>
      </c>
      <c r="J69" s="144">
        <v>64048</v>
      </c>
      <c r="K69" s="105">
        <f t="shared" si="9"/>
        <v>0.53916088625496661</v>
      </c>
      <c r="L69" s="147"/>
      <c r="M69" s="164"/>
      <c r="N69" s="167">
        <v>64048</v>
      </c>
      <c r="O69" s="50"/>
      <c r="P69" s="164"/>
      <c r="Q69" s="127"/>
      <c r="R69" s="147"/>
      <c r="S69" s="240"/>
      <c r="T69" s="147"/>
      <c r="U69" s="164"/>
      <c r="V69" s="164"/>
      <c r="W69" s="50"/>
      <c r="X69" s="164"/>
    </row>
    <row r="70" spans="1:24" s="6" customFormat="1">
      <c r="A70" s="230"/>
      <c r="B70" s="33"/>
      <c r="C70" s="33">
        <v>75020</v>
      </c>
      <c r="D70" s="67"/>
      <c r="E70" s="78" t="s">
        <v>136</v>
      </c>
      <c r="F70" s="95">
        <f t="shared" ref="F70:F117" si="40">SUM(I70+Q70)</f>
        <v>179929</v>
      </c>
      <c r="G70" s="99">
        <f t="shared" ref="G70:G117" si="41">SUM(J70+R70)</f>
        <v>103997.41</v>
      </c>
      <c r="H70" s="104">
        <f t="shared" si="8"/>
        <v>0.57799137437544812</v>
      </c>
      <c r="I70" s="108">
        <f>SUM(I71:I74)</f>
        <v>179929</v>
      </c>
      <c r="J70" s="143">
        <f>SUM(J71:J74)</f>
        <v>103433.41</v>
      </c>
      <c r="K70" s="104">
        <f t="shared" si="9"/>
        <v>0.57485680462849242</v>
      </c>
      <c r="L70" s="143">
        <f t="shared" ref="L70:R70" si="42">SUM(L71:L74)</f>
        <v>0</v>
      </c>
      <c r="M70" s="163">
        <f t="shared" si="42"/>
        <v>0</v>
      </c>
      <c r="N70" s="163">
        <f t="shared" si="42"/>
        <v>0</v>
      </c>
      <c r="O70" s="49">
        <f t="shared" si="42"/>
        <v>0</v>
      </c>
      <c r="P70" s="163">
        <f t="shared" si="42"/>
        <v>0</v>
      </c>
      <c r="Q70" s="126">
        <f t="shared" si="42"/>
        <v>0</v>
      </c>
      <c r="R70" s="143">
        <f t="shared" si="42"/>
        <v>564</v>
      </c>
      <c r="S70" s="239"/>
      <c r="T70" s="143">
        <f>SUM(T71:T74)</f>
        <v>0</v>
      </c>
      <c r="U70" s="163">
        <f>SUM(U71:U74)</f>
        <v>0</v>
      </c>
      <c r="V70" s="163">
        <f>SUM(V71:V74)</f>
        <v>0</v>
      </c>
      <c r="W70" s="49">
        <f>SUM(W71:W74)</f>
        <v>0</v>
      </c>
      <c r="X70" s="163">
        <f>SUM(X71:X74)</f>
        <v>0</v>
      </c>
    </row>
    <row r="71" spans="1:24">
      <c r="B71" s="34"/>
      <c r="C71" s="34"/>
      <c r="D71" s="72" t="s">
        <v>32</v>
      </c>
      <c r="E71" s="82" t="s">
        <v>172</v>
      </c>
      <c r="F71" s="96">
        <f t="shared" si="40"/>
        <v>5227</v>
      </c>
      <c r="G71" s="100">
        <f t="shared" si="41"/>
        <v>2523.7800000000002</v>
      </c>
      <c r="H71" s="105">
        <f t="shared" si="8"/>
        <v>0.48283527836234935</v>
      </c>
      <c r="I71" s="115">
        <v>5227</v>
      </c>
      <c r="J71" s="148">
        <v>2523.7800000000002</v>
      </c>
      <c r="K71" s="105">
        <f t="shared" si="9"/>
        <v>0.48283527836234935</v>
      </c>
      <c r="L71" s="147"/>
      <c r="M71" s="164"/>
      <c r="N71" s="164"/>
      <c r="O71" s="50"/>
      <c r="P71" s="164"/>
      <c r="Q71" s="127"/>
      <c r="R71" s="147"/>
      <c r="S71" s="240"/>
      <c r="T71" s="147"/>
      <c r="U71" s="164"/>
      <c r="V71" s="164"/>
      <c r="W71" s="50"/>
      <c r="X71" s="164"/>
    </row>
    <row r="72" spans="1:24">
      <c r="B72" s="34"/>
      <c r="C72" s="34"/>
      <c r="D72" s="72" t="s">
        <v>61</v>
      </c>
      <c r="E72" s="82" t="s">
        <v>62</v>
      </c>
      <c r="F72" s="96">
        <f t="shared" si="40"/>
        <v>0</v>
      </c>
      <c r="G72" s="100">
        <f t="shared" si="41"/>
        <v>564</v>
      </c>
      <c r="H72" s="105"/>
      <c r="I72" s="115"/>
      <c r="J72" s="148"/>
      <c r="K72" s="105"/>
      <c r="L72" s="147"/>
      <c r="M72" s="164"/>
      <c r="N72" s="164"/>
      <c r="O72" s="50"/>
      <c r="P72" s="164"/>
      <c r="Q72" s="127">
        <v>0</v>
      </c>
      <c r="R72" s="147">
        <v>564</v>
      </c>
      <c r="S72" s="240"/>
      <c r="T72" s="147"/>
      <c r="U72" s="164"/>
      <c r="V72" s="164"/>
      <c r="W72" s="50"/>
      <c r="X72" s="164"/>
    </row>
    <row r="73" spans="1:24">
      <c r="B73" s="34"/>
      <c r="C73" s="34"/>
      <c r="D73" s="70" t="s">
        <v>29</v>
      </c>
      <c r="E73" s="82" t="s">
        <v>163</v>
      </c>
      <c r="F73" s="96">
        <f t="shared" si="40"/>
        <v>2533</v>
      </c>
      <c r="G73" s="100">
        <f t="shared" si="41"/>
        <v>863.18</v>
      </c>
      <c r="H73" s="105">
        <f t="shared" si="8"/>
        <v>0.34077378602447689</v>
      </c>
      <c r="I73" s="115">
        <v>2533</v>
      </c>
      <c r="J73" s="148">
        <v>863.18</v>
      </c>
      <c r="K73" s="105">
        <f t="shared" si="9"/>
        <v>0.34077378602447689</v>
      </c>
      <c r="L73" s="147"/>
      <c r="M73" s="164"/>
      <c r="N73" s="164"/>
      <c r="O73" s="50"/>
      <c r="P73" s="164"/>
      <c r="Q73" s="127"/>
      <c r="R73" s="147"/>
      <c r="S73" s="240"/>
      <c r="T73" s="147"/>
      <c r="U73" s="164"/>
      <c r="V73" s="164"/>
      <c r="W73" s="50"/>
      <c r="X73" s="164"/>
    </row>
    <row r="74" spans="1:24">
      <c r="B74" s="34"/>
      <c r="C74" s="34"/>
      <c r="D74" s="70" t="s">
        <v>7</v>
      </c>
      <c r="E74" s="79" t="s">
        <v>8</v>
      </c>
      <c r="F74" s="96">
        <f t="shared" si="40"/>
        <v>172169</v>
      </c>
      <c r="G74" s="100">
        <f t="shared" si="41"/>
        <v>100046.45</v>
      </c>
      <c r="H74" s="105">
        <f t="shared" si="8"/>
        <v>0.58109444789712428</v>
      </c>
      <c r="I74" s="115">
        <v>172169</v>
      </c>
      <c r="J74" s="148">
        <v>100046.45</v>
      </c>
      <c r="K74" s="105">
        <f t="shared" si="9"/>
        <v>0.58109444789712428</v>
      </c>
      <c r="L74" s="147"/>
      <c r="M74" s="164"/>
      <c r="N74" s="164"/>
      <c r="O74" s="50"/>
      <c r="P74" s="164"/>
      <c r="Q74" s="127"/>
      <c r="R74" s="147"/>
      <c r="S74" s="240"/>
      <c r="T74" s="147"/>
      <c r="U74" s="164"/>
      <c r="V74" s="164"/>
      <c r="W74" s="50"/>
      <c r="X74" s="164"/>
    </row>
    <row r="75" spans="1:24" s="6" customFormat="1">
      <c r="A75" s="230"/>
      <c r="B75" s="33"/>
      <c r="C75" s="33">
        <v>75045</v>
      </c>
      <c r="D75" s="67"/>
      <c r="E75" s="78" t="s">
        <v>34</v>
      </c>
      <c r="F75" s="95">
        <f t="shared" si="40"/>
        <v>23500</v>
      </c>
      <c r="G75" s="99">
        <f t="shared" si="41"/>
        <v>18737.830000000002</v>
      </c>
      <c r="H75" s="104">
        <f t="shared" si="8"/>
        <v>0.79735446808510646</v>
      </c>
      <c r="I75" s="108">
        <f>SUM(I76:I77)</f>
        <v>23500</v>
      </c>
      <c r="J75" s="143">
        <f t="shared" ref="J75" si="43">SUM(J76:J77)</f>
        <v>18737.830000000002</v>
      </c>
      <c r="K75" s="104">
        <f t="shared" si="9"/>
        <v>0.79735446808510646</v>
      </c>
      <c r="L75" s="143">
        <f t="shared" ref="L75:X75" si="44">SUM(L76:L77)</f>
        <v>0</v>
      </c>
      <c r="M75" s="163">
        <f t="shared" si="44"/>
        <v>0</v>
      </c>
      <c r="N75" s="163">
        <f t="shared" si="44"/>
        <v>10234.33</v>
      </c>
      <c r="O75" s="49">
        <f t="shared" si="44"/>
        <v>8503.5</v>
      </c>
      <c r="P75" s="163">
        <f t="shared" si="44"/>
        <v>0</v>
      </c>
      <c r="Q75" s="126">
        <f t="shared" si="44"/>
        <v>0</v>
      </c>
      <c r="R75" s="143">
        <f t="shared" si="44"/>
        <v>0</v>
      </c>
      <c r="S75" s="239"/>
      <c r="T75" s="143">
        <f t="shared" si="44"/>
        <v>0</v>
      </c>
      <c r="U75" s="163">
        <f t="shared" si="44"/>
        <v>0</v>
      </c>
      <c r="V75" s="163">
        <f t="shared" si="44"/>
        <v>0</v>
      </c>
      <c r="W75" s="49">
        <f t="shared" si="44"/>
        <v>0</v>
      </c>
      <c r="X75" s="163">
        <f t="shared" si="44"/>
        <v>0</v>
      </c>
    </row>
    <row r="76" spans="1:24">
      <c r="B76" s="34"/>
      <c r="C76" s="34"/>
      <c r="D76" s="70" t="s">
        <v>27</v>
      </c>
      <c r="E76" s="82" t="s">
        <v>135</v>
      </c>
      <c r="F76" s="96">
        <f t="shared" si="40"/>
        <v>10500</v>
      </c>
      <c r="G76" s="100">
        <f t="shared" si="41"/>
        <v>10234.33</v>
      </c>
      <c r="H76" s="105">
        <f t="shared" si="8"/>
        <v>0.97469809523809525</v>
      </c>
      <c r="I76" s="109">
        <v>10500</v>
      </c>
      <c r="J76" s="144">
        <v>10234.33</v>
      </c>
      <c r="K76" s="105">
        <f t="shared" si="9"/>
        <v>0.97469809523809525</v>
      </c>
      <c r="L76" s="147"/>
      <c r="M76" s="164"/>
      <c r="N76" s="167">
        <v>10234.33</v>
      </c>
      <c r="O76" s="50"/>
      <c r="P76" s="164"/>
      <c r="Q76" s="127"/>
      <c r="R76" s="147"/>
      <c r="S76" s="240"/>
      <c r="T76" s="147"/>
      <c r="U76" s="164"/>
      <c r="V76" s="164"/>
      <c r="W76" s="50"/>
      <c r="X76" s="164"/>
    </row>
    <row r="77" spans="1:24">
      <c r="B77" s="34"/>
      <c r="C77" s="34"/>
      <c r="D77" s="70" t="s">
        <v>35</v>
      </c>
      <c r="E77" s="82" t="s">
        <v>135</v>
      </c>
      <c r="F77" s="96">
        <f t="shared" si="40"/>
        <v>13000</v>
      </c>
      <c r="G77" s="100">
        <f t="shared" si="41"/>
        <v>8503.5</v>
      </c>
      <c r="H77" s="105">
        <f t="shared" si="8"/>
        <v>0.65411538461538465</v>
      </c>
      <c r="I77" s="109">
        <v>13000</v>
      </c>
      <c r="J77" s="144">
        <v>8503.5</v>
      </c>
      <c r="K77" s="105">
        <f t="shared" si="9"/>
        <v>0.65411538461538465</v>
      </c>
      <c r="L77" s="147"/>
      <c r="M77" s="164"/>
      <c r="N77" s="164"/>
      <c r="O77" s="63">
        <v>8503.5</v>
      </c>
      <c r="P77" s="164"/>
      <c r="Q77" s="127"/>
      <c r="R77" s="147"/>
      <c r="S77" s="240"/>
      <c r="T77" s="147"/>
      <c r="U77" s="164"/>
      <c r="V77" s="164"/>
      <c r="W77" s="50"/>
      <c r="X77" s="164"/>
    </row>
    <row r="78" spans="1:24" s="5" customFormat="1">
      <c r="A78" s="9"/>
      <c r="B78" s="36">
        <v>754</v>
      </c>
      <c r="C78" s="36"/>
      <c r="D78" s="71"/>
      <c r="E78" s="81" t="s">
        <v>36</v>
      </c>
      <c r="F78" s="97">
        <f>SUM(I78+Q78)</f>
        <v>5408706</v>
      </c>
      <c r="G78" s="101">
        <f>SUM(J78+R78)</f>
        <v>2970333.3400000003</v>
      </c>
      <c r="H78" s="106">
        <f t="shared" si="8"/>
        <v>0.54917633533787935</v>
      </c>
      <c r="I78" s="97">
        <f>SUM(I79+I84)</f>
        <v>5399706</v>
      </c>
      <c r="J78" s="101">
        <f>SUM(J79+J84)</f>
        <v>2970333.3400000003</v>
      </c>
      <c r="K78" s="106">
        <f t="shared" si="9"/>
        <v>0.55009167906548995</v>
      </c>
      <c r="L78" s="101">
        <f>SUM(L79+L84)</f>
        <v>0</v>
      </c>
      <c r="M78" s="101">
        <f t="shared" ref="M78:R78" si="45">SUM(M79+M84)</f>
        <v>0</v>
      </c>
      <c r="N78" s="101">
        <f t="shared" si="45"/>
        <v>2958016</v>
      </c>
      <c r="O78" s="101">
        <f t="shared" si="45"/>
        <v>0</v>
      </c>
      <c r="P78" s="101">
        <f t="shared" si="45"/>
        <v>0</v>
      </c>
      <c r="Q78" s="101">
        <f t="shared" si="45"/>
        <v>9000</v>
      </c>
      <c r="R78" s="101">
        <f t="shared" si="45"/>
        <v>0</v>
      </c>
      <c r="S78" s="241">
        <f t="shared" si="13"/>
        <v>0</v>
      </c>
      <c r="T78" s="101">
        <f>SUM(T79+T84)</f>
        <v>0</v>
      </c>
      <c r="U78" s="165">
        <f t="shared" ref="U78:X78" si="46">SUM(U79+U84)</f>
        <v>0</v>
      </c>
      <c r="V78" s="165">
        <f t="shared" si="46"/>
        <v>0</v>
      </c>
      <c r="W78" s="165">
        <f t="shared" si="46"/>
        <v>0</v>
      </c>
      <c r="X78" s="165">
        <f t="shared" si="46"/>
        <v>0</v>
      </c>
    </row>
    <row r="79" spans="1:24" s="6" customFormat="1">
      <c r="A79" s="230"/>
      <c r="B79" s="33"/>
      <c r="C79" s="33">
        <v>75411</v>
      </c>
      <c r="D79" s="67"/>
      <c r="E79" s="78" t="s">
        <v>138</v>
      </c>
      <c r="F79" s="95">
        <f t="shared" si="40"/>
        <v>5363606</v>
      </c>
      <c r="G79" s="99">
        <f t="shared" si="41"/>
        <v>2958333.3400000003</v>
      </c>
      <c r="H79" s="104">
        <f t="shared" si="8"/>
        <v>0.55155679593169227</v>
      </c>
      <c r="I79" s="108">
        <f>SUM(I80:I83)</f>
        <v>5354606</v>
      </c>
      <c r="J79" s="143">
        <f>SUM(J80:J83)</f>
        <v>2958333.3400000003</v>
      </c>
      <c r="K79" s="104">
        <f t="shared" si="9"/>
        <v>0.55248385035238823</v>
      </c>
      <c r="L79" s="143">
        <f t="shared" ref="L79:R79" si="47">SUM(L80:L83)</f>
        <v>0</v>
      </c>
      <c r="M79" s="163">
        <f t="shared" si="47"/>
        <v>0</v>
      </c>
      <c r="N79" s="163">
        <f t="shared" si="47"/>
        <v>2958016</v>
      </c>
      <c r="O79" s="49">
        <f t="shared" si="47"/>
        <v>0</v>
      </c>
      <c r="P79" s="163">
        <f t="shared" si="47"/>
        <v>0</v>
      </c>
      <c r="Q79" s="126">
        <f t="shared" si="47"/>
        <v>9000</v>
      </c>
      <c r="R79" s="143">
        <f t="shared" si="47"/>
        <v>0</v>
      </c>
      <c r="S79" s="239">
        <f t="shared" si="13"/>
        <v>0</v>
      </c>
      <c r="T79" s="143">
        <f>SUM(T80:T83)</f>
        <v>0</v>
      </c>
      <c r="U79" s="163">
        <f>SUM(U80:U83)</f>
        <v>0</v>
      </c>
      <c r="V79" s="163">
        <f>SUM(V80:V83)</f>
        <v>0</v>
      </c>
      <c r="W79" s="49">
        <f>SUM(W80:W83)</f>
        <v>0</v>
      </c>
      <c r="X79" s="163">
        <f>SUM(X80:X83)</f>
        <v>0</v>
      </c>
    </row>
    <row r="80" spans="1:24">
      <c r="B80" s="34"/>
      <c r="C80" s="34"/>
      <c r="D80" s="70" t="s">
        <v>29</v>
      </c>
      <c r="E80" s="82" t="s">
        <v>163</v>
      </c>
      <c r="F80" s="96">
        <f t="shared" si="40"/>
        <v>0</v>
      </c>
      <c r="G80" s="100">
        <f t="shared" si="41"/>
        <v>316.39</v>
      </c>
      <c r="H80" s="105"/>
      <c r="I80" s="112">
        <v>0</v>
      </c>
      <c r="J80" s="151">
        <v>316.39</v>
      </c>
      <c r="K80" s="105"/>
      <c r="L80" s="147"/>
      <c r="M80" s="164"/>
      <c r="N80" s="164"/>
      <c r="O80" s="50"/>
      <c r="P80" s="164"/>
      <c r="Q80" s="127"/>
      <c r="R80" s="147"/>
      <c r="S80" s="240"/>
      <c r="T80" s="147"/>
      <c r="U80" s="164"/>
      <c r="V80" s="164"/>
      <c r="W80" s="50"/>
      <c r="X80" s="164"/>
    </row>
    <row r="81" spans="1:24">
      <c r="B81" s="34"/>
      <c r="C81" s="34"/>
      <c r="D81" s="70" t="s">
        <v>27</v>
      </c>
      <c r="E81" s="82" t="s">
        <v>135</v>
      </c>
      <c r="F81" s="96">
        <f t="shared" si="40"/>
        <v>5354606</v>
      </c>
      <c r="G81" s="100">
        <f t="shared" si="41"/>
        <v>2958016</v>
      </c>
      <c r="H81" s="105">
        <f t="shared" ref="H81:H151" si="48">SUM(G81/F81)</f>
        <v>0.55242458548770912</v>
      </c>
      <c r="I81" s="109">
        <v>5354606</v>
      </c>
      <c r="J81" s="151">
        <v>2958016</v>
      </c>
      <c r="K81" s="105">
        <f t="shared" ref="K81:K151" si="49">SUM(J81/I81)</f>
        <v>0.55242458548770912</v>
      </c>
      <c r="L81" s="147"/>
      <c r="M81" s="164"/>
      <c r="N81" s="202">
        <v>2958016</v>
      </c>
      <c r="O81" s="50"/>
      <c r="P81" s="164"/>
      <c r="Q81" s="127"/>
      <c r="R81" s="147"/>
      <c r="S81" s="240"/>
      <c r="T81" s="147"/>
      <c r="U81" s="164"/>
      <c r="V81" s="164"/>
      <c r="W81" s="50"/>
      <c r="X81" s="164"/>
    </row>
    <row r="82" spans="1:24" ht="12" customHeight="1">
      <c r="B82" s="34"/>
      <c r="C82" s="34"/>
      <c r="D82" s="70" t="s">
        <v>25</v>
      </c>
      <c r="E82" s="82" t="s">
        <v>139</v>
      </c>
      <c r="F82" s="96">
        <f t="shared" si="40"/>
        <v>0</v>
      </c>
      <c r="G82" s="100">
        <f t="shared" si="41"/>
        <v>0.95</v>
      </c>
      <c r="H82" s="105"/>
      <c r="I82" s="112">
        <v>0</v>
      </c>
      <c r="J82" s="151">
        <v>0.95</v>
      </c>
      <c r="K82" s="105"/>
      <c r="L82" s="147"/>
      <c r="M82" s="164"/>
      <c r="N82" s="164"/>
      <c r="O82" s="50"/>
      <c r="P82" s="164"/>
      <c r="Q82" s="127"/>
      <c r="R82" s="147"/>
      <c r="S82" s="240"/>
      <c r="T82" s="147"/>
      <c r="U82" s="164"/>
      <c r="V82" s="164"/>
      <c r="W82" s="50"/>
      <c r="X82" s="164"/>
    </row>
    <row r="83" spans="1:24">
      <c r="B83" s="34"/>
      <c r="C83" s="34"/>
      <c r="D83" s="70" t="s">
        <v>37</v>
      </c>
      <c r="E83" s="82" t="s">
        <v>135</v>
      </c>
      <c r="F83" s="96">
        <f t="shared" si="40"/>
        <v>9000</v>
      </c>
      <c r="G83" s="100">
        <f t="shared" si="41"/>
        <v>0</v>
      </c>
      <c r="H83" s="105">
        <f t="shared" si="48"/>
        <v>0</v>
      </c>
      <c r="I83" s="109"/>
      <c r="J83" s="151"/>
      <c r="K83" s="105"/>
      <c r="L83" s="147"/>
      <c r="M83" s="164"/>
      <c r="N83" s="164"/>
      <c r="O83" s="50"/>
      <c r="P83" s="164"/>
      <c r="Q83" s="134">
        <v>9000</v>
      </c>
      <c r="R83" s="151"/>
      <c r="S83" s="240">
        <f t="shared" ref="S83:S110" si="50">SUM(R83/Q83)</f>
        <v>0</v>
      </c>
      <c r="T83" s="147"/>
      <c r="U83" s="164"/>
      <c r="V83" s="164"/>
      <c r="W83" s="50"/>
      <c r="X83" s="164"/>
    </row>
    <row r="84" spans="1:24" s="6" customFormat="1">
      <c r="A84" s="230"/>
      <c r="B84" s="37"/>
      <c r="C84" s="37">
        <v>75495</v>
      </c>
      <c r="D84" s="73" t="s">
        <v>64</v>
      </c>
      <c r="E84" s="84" t="s">
        <v>165</v>
      </c>
      <c r="F84" s="95">
        <f t="shared" si="40"/>
        <v>45100</v>
      </c>
      <c r="G84" s="99">
        <f t="shared" si="41"/>
        <v>12000</v>
      </c>
      <c r="H84" s="104">
        <f t="shared" si="48"/>
        <v>0.26607538802660752</v>
      </c>
      <c r="I84" s="116">
        <f>SUM(I85:I86)</f>
        <v>45100</v>
      </c>
      <c r="J84" s="150">
        <f>SUM(J85:J86)</f>
        <v>12000</v>
      </c>
      <c r="K84" s="104">
        <f>SUM(J84/I84)</f>
        <v>0.26607538802660752</v>
      </c>
      <c r="L84" s="150">
        <f>SUM(L85:L86)</f>
        <v>0</v>
      </c>
      <c r="M84" s="150">
        <f t="shared" ref="M84:R84" si="51">SUM(M85:M86)</f>
        <v>0</v>
      </c>
      <c r="N84" s="150">
        <f t="shared" si="51"/>
        <v>0</v>
      </c>
      <c r="O84" s="150">
        <f t="shared" si="51"/>
        <v>0</v>
      </c>
      <c r="P84" s="150">
        <f t="shared" si="51"/>
        <v>0</v>
      </c>
      <c r="Q84" s="150">
        <f t="shared" si="51"/>
        <v>0</v>
      </c>
      <c r="R84" s="150">
        <f t="shared" si="51"/>
        <v>0</v>
      </c>
      <c r="S84" s="239"/>
      <c r="T84" s="150">
        <f>SUM(T85:T85)</f>
        <v>0</v>
      </c>
      <c r="U84" s="169">
        <f>SUM(U85:U85)</f>
        <v>0</v>
      </c>
      <c r="V84" s="169">
        <f>SUM(V85:V85)</f>
        <v>0</v>
      </c>
      <c r="W84" s="54">
        <f>SUM(W85:W85)</f>
        <v>0</v>
      </c>
      <c r="X84" s="169">
        <f>SUM(X85:X85)</f>
        <v>0</v>
      </c>
    </row>
    <row r="85" spans="1:24" s="6" customFormat="1">
      <c r="A85" s="230"/>
      <c r="B85" s="34"/>
      <c r="C85" s="34"/>
      <c r="D85" s="70" t="s">
        <v>16</v>
      </c>
      <c r="E85" s="82" t="s">
        <v>186</v>
      </c>
      <c r="F85" s="96">
        <f t="shared" si="40"/>
        <v>18100</v>
      </c>
      <c r="G85" s="100">
        <f t="shared" si="41"/>
        <v>12000</v>
      </c>
      <c r="H85" s="105">
        <f t="shared" si="48"/>
        <v>0.66298342541436461</v>
      </c>
      <c r="I85" s="109">
        <v>18100</v>
      </c>
      <c r="J85" s="149">
        <v>12000</v>
      </c>
      <c r="K85" s="105">
        <f>SUM(J85/I85)</f>
        <v>0.66298342541436461</v>
      </c>
      <c r="L85" s="149"/>
      <c r="M85" s="170"/>
      <c r="N85" s="170"/>
      <c r="O85" s="55"/>
      <c r="P85" s="170"/>
      <c r="Q85" s="134"/>
      <c r="R85" s="149"/>
      <c r="S85" s="240"/>
      <c r="T85" s="149"/>
      <c r="U85" s="170"/>
      <c r="V85" s="170"/>
      <c r="W85" s="55"/>
      <c r="X85" s="170"/>
    </row>
    <row r="86" spans="1:24" s="6" customFormat="1">
      <c r="A86" s="230"/>
      <c r="B86" s="34"/>
      <c r="C86" s="34"/>
      <c r="D86" s="70" t="s">
        <v>17</v>
      </c>
      <c r="E86" s="82" t="s">
        <v>111</v>
      </c>
      <c r="F86" s="96">
        <f t="shared" si="40"/>
        <v>27000</v>
      </c>
      <c r="G86" s="100"/>
      <c r="H86" s="105"/>
      <c r="I86" s="109">
        <v>27000</v>
      </c>
      <c r="J86" s="149"/>
      <c r="K86" s="105">
        <f>SUM(J86/I86)</f>
        <v>0</v>
      </c>
      <c r="L86" s="149"/>
      <c r="M86" s="149"/>
      <c r="N86" s="149"/>
      <c r="O86" s="232"/>
      <c r="P86" s="149"/>
      <c r="Q86" s="233"/>
      <c r="R86" s="149"/>
      <c r="S86" s="240"/>
      <c r="T86" s="149"/>
      <c r="U86" s="170"/>
      <c r="V86" s="149"/>
      <c r="W86" s="232"/>
      <c r="X86" s="149"/>
    </row>
    <row r="87" spans="1:24">
      <c r="B87" s="221">
        <v>755</v>
      </c>
      <c r="C87" s="221"/>
      <c r="D87" s="220"/>
      <c r="E87" s="222" t="s">
        <v>166</v>
      </c>
      <c r="F87" s="223">
        <f>SUM(I87+Q87)</f>
        <v>187812</v>
      </c>
      <c r="G87" s="224">
        <f>SUM(J87+R87)</f>
        <v>93906</v>
      </c>
      <c r="H87" s="225">
        <f t="shared" ref="H87:H89" si="52">SUM(G87/F87)</f>
        <v>0.5</v>
      </c>
      <c r="I87" s="226">
        <f>SUM(I88)</f>
        <v>187812</v>
      </c>
      <c r="J87" s="227">
        <f>SUM(J88)</f>
        <v>93906</v>
      </c>
      <c r="K87" s="225">
        <f t="shared" ref="K87:K89" si="53">SUM(J87/I87)</f>
        <v>0.5</v>
      </c>
      <c r="L87" s="228">
        <f>SUM(L88)</f>
        <v>0</v>
      </c>
      <c r="M87" s="228">
        <f t="shared" ref="M87:X87" si="54">SUM(M88)</f>
        <v>0</v>
      </c>
      <c r="N87" s="228">
        <f t="shared" si="54"/>
        <v>93906</v>
      </c>
      <c r="O87" s="228">
        <f t="shared" si="54"/>
        <v>0</v>
      </c>
      <c r="P87" s="228">
        <f t="shared" si="54"/>
        <v>0</v>
      </c>
      <c r="Q87" s="228">
        <f t="shared" si="54"/>
        <v>0</v>
      </c>
      <c r="R87" s="228">
        <f t="shared" si="54"/>
        <v>0</v>
      </c>
      <c r="S87" s="243">
        <f t="shared" si="54"/>
        <v>0</v>
      </c>
      <c r="T87" s="228">
        <f t="shared" si="54"/>
        <v>0</v>
      </c>
      <c r="U87" s="243">
        <f t="shared" si="54"/>
        <v>0</v>
      </c>
      <c r="V87" s="228">
        <f t="shared" si="54"/>
        <v>0</v>
      </c>
      <c r="W87" s="228">
        <f t="shared" si="54"/>
        <v>0</v>
      </c>
      <c r="X87" s="228">
        <f t="shared" si="54"/>
        <v>0</v>
      </c>
    </row>
    <row r="88" spans="1:24">
      <c r="B88" s="45"/>
      <c r="C88" s="45">
        <v>75515</v>
      </c>
      <c r="D88" s="73"/>
      <c r="E88" s="91" t="s">
        <v>167</v>
      </c>
      <c r="F88" s="95">
        <f t="shared" ref="F88:F89" si="55">SUM(I88+Q88)</f>
        <v>187812</v>
      </c>
      <c r="G88" s="99">
        <f t="shared" ref="G88:G89" si="56">SUM(J88+R88)</f>
        <v>93906</v>
      </c>
      <c r="H88" s="104">
        <f t="shared" si="52"/>
        <v>0.5</v>
      </c>
      <c r="I88" s="116">
        <f>SUM(I89)</f>
        <v>187812</v>
      </c>
      <c r="J88" s="150">
        <f t="shared" ref="J88:X88" si="57">SUM(J89)</f>
        <v>93906</v>
      </c>
      <c r="K88" s="104">
        <f t="shared" si="53"/>
        <v>0.5</v>
      </c>
      <c r="L88" s="161">
        <f t="shared" si="57"/>
        <v>0</v>
      </c>
      <c r="M88" s="179">
        <f t="shared" si="57"/>
        <v>0</v>
      </c>
      <c r="N88" s="179">
        <f t="shared" si="57"/>
        <v>93906</v>
      </c>
      <c r="O88" s="61">
        <f t="shared" si="57"/>
        <v>0</v>
      </c>
      <c r="P88" s="179">
        <f t="shared" si="57"/>
        <v>0</v>
      </c>
      <c r="Q88" s="140">
        <f t="shared" si="57"/>
        <v>0</v>
      </c>
      <c r="R88" s="161">
        <f t="shared" si="57"/>
        <v>0</v>
      </c>
      <c r="S88" s="239"/>
      <c r="T88" s="161">
        <f t="shared" si="57"/>
        <v>0</v>
      </c>
      <c r="U88" s="179">
        <f t="shared" si="57"/>
        <v>0</v>
      </c>
      <c r="V88" s="179">
        <f t="shared" si="57"/>
        <v>0</v>
      </c>
      <c r="W88" s="61">
        <f t="shared" si="57"/>
        <v>0</v>
      </c>
      <c r="X88" s="179">
        <f t="shared" si="57"/>
        <v>0</v>
      </c>
    </row>
    <row r="89" spans="1:24">
      <c r="B89" s="34"/>
      <c r="C89" s="34"/>
      <c r="D89" s="70" t="s">
        <v>27</v>
      </c>
      <c r="E89" s="82" t="s">
        <v>135</v>
      </c>
      <c r="F89" s="96">
        <f t="shared" si="55"/>
        <v>187812</v>
      </c>
      <c r="G89" s="100">
        <f t="shared" si="56"/>
        <v>93906</v>
      </c>
      <c r="H89" s="105">
        <f t="shared" si="52"/>
        <v>0.5</v>
      </c>
      <c r="I89" s="109">
        <v>187812</v>
      </c>
      <c r="J89" s="149">
        <v>93906</v>
      </c>
      <c r="K89" s="105">
        <f t="shared" si="53"/>
        <v>0.5</v>
      </c>
      <c r="L89" s="147"/>
      <c r="M89" s="164"/>
      <c r="N89" s="164">
        <v>93906</v>
      </c>
      <c r="O89" s="50"/>
      <c r="P89" s="164"/>
      <c r="Q89" s="127"/>
      <c r="R89" s="147"/>
      <c r="S89" s="240"/>
      <c r="T89" s="147"/>
      <c r="U89" s="164"/>
      <c r="V89" s="164"/>
      <c r="W89" s="50"/>
      <c r="X89" s="164"/>
    </row>
    <row r="90" spans="1:24" s="5" customFormat="1">
      <c r="A90" s="9"/>
      <c r="B90" s="36">
        <v>756</v>
      </c>
      <c r="C90" s="36"/>
      <c r="D90" s="71"/>
      <c r="E90" s="81" t="s">
        <v>142</v>
      </c>
      <c r="F90" s="97">
        <f t="shared" si="40"/>
        <v>13679007</v>
      </c>
      <c r="G90" s="101">
        <f t="shared" si="41"/>
        <v>6349363.8399999999</v>
      </c>
      <c r="H90" s="106">
        <f t="shared" si="48"/>
        <v>0.46416847655681437</v>
      </c>
      <c r="I90" s="110">
        <f>SUM(I91+I95)</f>
        <v>13679007</v>
      </c>
      <c r="J90" s="145">
        <f>SUM(J91+J95)</f>
        <v>6349363.8399999999</v>
      </c>
      <c r="K90" s="106">
        <f t="shared" si="49"/>
        <v>0.46416847655681437</v>
      </c>
      <c r="L90" s="145">
        <f t="shared" ref="L90:R90" si="58">SUM(L91+L95)</f>
        <v>0</v>
      </c>
      <c r="M90" s="166">
        <f t="shared" si="58"/>
        <v>0</v>
      </c>
      <c r="N90" s="166">
        <f t="shared" si="58"/>
        <v>0</v>
      </c>
      <c r="O90" s="52">
        <f t="shared" si="58"/>
        <v>0</v>
      </c>
      <c r="P90" s="166">
        <f t="shared" si="58"/>
        <v>0</v>
      </c>
      <c r="Q90" s="129">
        <f t="shared" si="58"/>
        <v>0</v>
      </c>
      <c r="R90" s="145">
        <f t="shared" si="58"/>
        <v>0</v>
      </c>
      <c r="S90" s="241"/>
      <c r="T90" s="145">
        <f>SUM(T91+T95)</f>
        <v>0</v>
      </c>
      <c r="U90" s="166">
        <f>SUM(U91+U95)</f>
        <v>0</v>
      </c>
      <c r="V90" s="166">
        <f>SUM(V91+V95)</f>
        <v>0</v>
      </c>
      <c r="W90" s="52">
        <f>SUM(W91+W95)</f>
        <v>0</v>
      </c>
      <c r="X90" s="166">
        <f>SUM(X91+X95)</f>
        <v>0</v>
      </c>
    </row>
    <row r="91" spans="1:24" s="6" customFormat="1">
      <c r="A91" s="230"/>
      <c r="B91" s="33"/>
      <c r="C91" s="33">
        <v>75618</v>
      </c>
      <c r="D91" s="67"/>
      <c r="E91" s="85" t="s">
        <v>38</v>
      </c>
      <c r="F91" s="95">
        <f t="shared" si="40"/>
        <v>332000</v>
      </c>
      <c r="G91" s="99">
        <f t="shared" si="41"/>
        <v>304610.75</v>
      </c>
      <c r="H91" s="104">
        <f t="shared" si="48"/>
        <v>0.91750225903614457</v>
      </c>
      <c r="I91" s="111">
        <f>SUM(I92:I94)</f>
        <v>332000</v>
      </c>
      <c r="J91" s="146">
        <f>SUM(J92:J94)</f>
        <v>304610.75</v>
      </c>
      <c r="K91" s="104">
        <f t="shared" si="49"/>
        <v>0.91750225903614457</v>
      </c>
      <c r="L91" s="146">
        <f t="shared" ref="L91:X91" si="59">SUM(L92:L94)</f>
        <v>0</v>
      </c>
      <c r="M91" s="168">
        <f t="shared" si="59"/>
        <v>0</v>
      </c>
      <c r="N91" s="168">
        <f t="shared" si="59"/>
        <v>0</v>
      </c>
      <c r="O91" s="53">
        <f t="shared" si="59"/>
        <v>0</v>
      </c>
      <c r="P91" s="168">
        <f t="shared" si="59"/>
        <v>0</v>
      </c>
      <c r="Q91" s="130">
        <f t="shared" si="59"/>
        <v>0</v>
      </c>
      <c r="R91" s="146">
        <f t="shared" si="59"/>
        <v>0</v>
      </c>
      <c r="S91" s="239"/>
      <c r="T91" s="146">
        <f t="shared" si="59"/>
        <v>0</v>
      </c>
      <c r="U91" s="168">
        <f t="shared" si="59"/>
        <v>0</v>
      </c>
      <c r="V91" s="168">
        <f t="shared" si="59"/>
        <v>0</v>
      </c>
      <c r="W91" s="53">
        <f t="shared" si="59"/>
        <v>0</v>
      </c>
      <c r="X91" s="168">
        <f t="shared" si="59"/>
        <v>0</v>
      </c>
    </row>
    <row r="92" spans="1:24">
      <c r="B92" s="34"/>
      <c r="C92" s="34"/>
      <c r="D92" s="70" t="s">
        <v>39</v>
      </c>
      <c r="E92" s="82" t="s">
        <v>40</v>
      </c>
      <c r="F92" s="96">
        <f t="shared" si="40"/>
        <v>332000</v>
      </c>
      <c r="G92" s="100">
        <f t="shared" si="41"/>
        <v>304126.5</v>
      </c>
      <c r="H92" s="105">
        <f t="shared" si="48"/>
        <v>0.91604367469879522</v>
      </c>
      <c r="I92" s="113">
        <v>332000</v>
      </c>
      <c r="J92" s="144">
        <v>304126.5</v>
      </c>
      <c r="K92" s="105">
        <f t="shared" si="49"/>
        <v>0.91604367469879522</v>
      </c>
      <c r="L92" s="147"/>
      <c r="M92" s="164"/>
      <c r="N92" s="164"/>
      <c r="O92" s="50"/>
      <c r="P92" s="164"/>
      <c r="Q92" s="127"/>
      <c r="R92" s="147"/>
      <c r="S92" s="240"/>
      <c r="T92" s="147"/>
      <c r="U92" s="164"/>
      <c r="V92" s="164"/>
      <c r="W92" s="50"/>
      <c r="X92" s="164"/>
    </row>
    <row r="93" spans="1:24">
      <c r="B93" s="34"/>
      <c r="C93" s="34"/>
      <c r="D93" s="72" t="s">
        <v>180</v>
      </c>
      <c r="E93" s="82" t="s">
        <v>181</v>
      </c>
      <c r="F93" s="96">
        <f t="shared" si="40"/>
        <v>0</v>
      </c>
      <c r="G93" s="100">
        <f t="shared" si="41"/>
        <v>440.2</v>
      </c>
      <c r="H93" s="105"/>
      <c r="I93" s="113">
        <v>0</v>
      </c>
      <c r="J93" s="144">
        <v>440.2</v>
      </c>
      <c r="K93" s="105"/>
      <c r="L93" s="147"/>
      <c r="M93" s="164"/>
      <c r="N93" s="164"/>
      <c r="O93" s="50"/>
      <c r="P93" s="164"/>
      <c r="Q93" s="127"/>
      <c r="R93" s="147"/>
      <c r="S93" s="240"/>
      <c r="T93" s="147"/>
      <c r="U93" s="164"/>
      <c r="V93" s="164"/>
      <c r="W93" s="50"/>
      <c r="X93" s="164"/>
    </row>
    <row r="94" spans="1:24">
      <c r="B94" s="34"/>
      <c r="C94" s="34"/>
      <c r="D94" s="70" t="s">
        <v>29</v>
      </c>
      <c r="E94" s="82" t="s">
        <v>163</v>
      </c>
      <c r="F94" s="96">
        <f t="shared" si="40"/>
        <v>0</v>
      </c>
      <c r="G94" s="100">
        <f t="shared" si="41"/>
        <v>44.05</v>
      </c>
      <c r="H94" s="105"/>
      <c r="I94" s="114">
        <v>0</v>
      </c>
      <c r="J94" s="148">
        <v>44.05</v>
      </c>
      <c r="K94" s="105"/>
      <c r="L94" s="147"/>
      <c r="M94" s="164"/>
      <c r="N94" s="164"/>
      <c r="O94" s="50"/>
      <c r="P94" s="164"/>
      <c r="Q94" s="127"/>
      <c r="R94" s="147"/>
      <c r="S94" s="240"/>
      <c r="T94" s="147"/>
      <c r="U94" s="164"/>
      <c r="V94" s="164"/>
      <c r="W94" s="50"/>
      <c r="X94" s="164"/>
    </row>
    <row r="95" spans="1:24" s="6" customFormat="1">
      <c r="A95" s="230"/>
      <c r="B95" s="39"/>
      <c r="C95" s="39">
        <v>75622</v>
      </c>
      <c r="D95" s="67"/>
      <c r="E95" s="86" t="s">
        <v>141</v>
      </c>
      <c r="F95" s="95">
        <f t="shared" si="40"/>
        <v>13347007</v>
      </c>
      <c r="G95" s="99">
        <f t="shared" si="41"/>
        <v>6044753.0899999999</v>
      </c>
      <c r="H95" s="104">
        <f t="shared" si="48"/>
        <v>0.45289202965129183</v>
      </c>
      <c r="I95" s="117">
        <f>SUM(I96:I97)</f>
        <v>13347007</v>
      </c>
      <c r="J95" s="152">
        <f t="shared" ref="J95:X95" si="60">SUM(J96:J97)</f>
        <v>6044753.0899999999</v>
      </c>
      <c r="K95" s="104">
        <f t="shared" si="49"/>
        <v>0.45289202965129183</v>
      </c>
      <c r="L95" s="152">
        <f t="shared" si="60"/>
        <v>0</v>
      </c>
      <c r="M95" s="172">
        <f t="shared" si="60"/>
        <v>0</v>
      </c>
      <c r="N95" s="172">
        <f t="shared" si="60"/>
        <v>0</v>
      </c>
      <c r="O95" s="57">
        <f t="shared" si="60"/>
        <v>0</v>
      </c>
      <c r="P95" s="172">
        <f t="shared" si="60"/>
        <v>0</v>
      </c>
      <c r="Q95" s="136">
        <f t="shared" si="60"/>
        <v>0</v>
      </c>
      <c r="R95" s="152">
        <f t="shared" si="60"/>
        <v>0</v>
      </c>
      <c r="S95" s="239"/>
      <c r="T95" s="152">
        <f t="shared" si="60"/>
        <v>0</v>
      </c>
      <c r="U95" s="172">
        <f t="shared" si="60"/>
        <v>0</v>
      </c>
      <c r="V95" s="172">
        <f t="shared" si="60"/>
        <v>0</v>
      </c>
      <c r="W95" s="57">
        <f t="shared" si="60"/>
        <v>0</v>
      </c>
      <c r="X95" s="172">
        <f t="shared" si="60"/>
        <v>0</v>
      </c>
    </row>
    <row r="96" spans="1:24">
      <c r="B96" s="34"/>
      <c r="C96" s="34"/>
      <c r="D96" s="70" t="s">
        <v>41</v>
      </c>
      <c r="E96" s="79" t="s">
        <v>42</v>
      </c>
      <c r="F96" s="96">
        <f t="shared" si="40"/>
        <v>12911536</v>
      </c>
      <c r="G96" s="100">
        <f t="shared" si="41"/>
        <v>5892243</v>
      </c>
      <c r="H96" s="105">
        <f t="shared" si="48"/>
        <v>0.45635492167624364</v>
      </c>
      <c r="I96" s="115">
        <v>12911536</v>
      </c>
      <c r="J96" s="151">
        <v>5892243</v>
      </c>
      <c r="K96" s="105">
        <f t="shared" si="49"/>
        <v>0.45635492167624364</v>
      </c>
      <c r="L96" s="147"/>
      <c r="M96" s="164"/>
      <c r="N96" s="164"/>
      <c r="O96" s="50"/>
      <c r="P96" s="164"/>
      <c r="Q96" s="127"/>
      <c r="R96" s="147"/>
      <c r="S96" s="240"/>
      <c r="T96" s="147"/>
      <c r="U96" s="164"/>
      <c r="V96" s="164"/>
      <c r="W96" s="50"/>
      <c r="X96" s="164"/>
    </row>
    <row r="97" spans="1:25">
      <c r="B97" s="34"/>
      <c r="C97" s="34"/>
      <c r="D97" s="70" t="s">
        <v>43</v>
      </c>
      <c r="E97" s="79" t="s">
        <v>44</v>
      </c>
      <c r="F97" s="96">
        <f t="shared" si="40"/>
        <v>435471</v>
      </c>
      <c r="G97" s="100">
        <f t="shared" si="41"/>
        <v>152510.09</v>
      </c>
      <c r="H97" s="105">
        <f t="shared" si="48"/>
        <v>0.35021870572322839</v>
      </c>
      <c r="I97" s="115">
        <v>435471</v>
      </c>
      <c r="J97" s="151">
        <v>152510.09</v>
      </c>
      <c r="K97" s="105">
        <f t="shared" si="49"/>
        <v>0.35021870572322839</v>
      </c>
      <c r="L97" s="147"/>
      <c r="M97" s="164"/>
      <c r="N97" s="164"/>
      <c r="O97" s="50"/>
      <c r="P97" s="164"/>
      <c r="Q97" s="127"/>
      <c r="R97" s="147"/>
      <c r="S97" s="240"/>
      <c r="T97" s="147"/>
      <c r="U97" s="164"/>
      <c r="V97" s="164"/>
      <c r="W97" s="50"/>
      <c r="X97" s="164"/>
    </row>
    <row r="98" spans="1:25" s="5" customFormat="1">
      <c r="A98" s="9"/>
      <c r="B98" s="36">
        <v>758</v>
      </c>
      <c r="C98" s="36"/>
      <c r="D98" s="71"/>
      <c r="E98" s="81" t="s">
        <v>45</v>
      </c>
      <c r="F98" s="97">
        <f>SUM(I98+Q98)</f>
        <v>35364699</v>
      </c>
      <c r="G98" s="101">
        <f t="shared" si="41"/>
        <v>21313371.27</v>
      </c>
      <c r="H98" s="106">
        <f t="shared" si="48"/>
        <v>0.60267362292550541</v>
      </c>
      <c r="I98" s="110">
        <f>SUM(I99+I101+I103+I105+I108)</f>
        <v>35364699</v>
      </c>
      <c r="J98" s="145">
        <f>SUM(J99+J101+J103+J105+J108)</f>
        <v>21313371.27</v>
      </c>
      <c r="K98" s="106">
        <f t="shared" si="49"/>
        <v>0.60267362292550541</v>
      </c>
      <c r="L98" s="145">
        <f t="shared" ref="L98:R98" si="61">SUM(L99+L103+L105+L108)</f>
        <v>0</v>
      </c>
      <c r="M98" s="166">
        <f t="shared" si="61"/>
        <v>0</v>
      </c>
      <c r="N98" s="166">
        <f t="shared" si="61"/>
        <v>0</v>
      </c>
      <c r="O98" s="52">
        <f t="shared" si="61"/>
        <v>0</v>
      </c>
      <c r="P98" s="166">
        <f t="shared" si="61"/>
        <v>0</v>
      </c>
      <c r="Q98" s="129">
        <f t="shared" si="61"/>
        <v>0</v>
      </c>
      <c r="R98" s="145">
        <f t="shared" si="61"/>
        <v>0</v>
      </c>
      <c r="S98" s="241"/>
      <c r="T98" s="145">
        <f>SUM(T99+T103+T105+T108)</f>
        <v>0</v>
      </c>
      <c r="U98" s="166">
        <f>SUM(U99+U103+U105+U108)</f>
        <v>0</v>
      </c>
      <c r="V98" s="166">
        <f>SUM(V99+V103+V105+V108)</f>
        <v>0</v>
      </c>
      <c r="W98" s="52">
        <f>SUM(W99+W103+W105+W108)</f>
        <v>0</v>
      </c>
      <c r="X98" s="166">
        <f>SUM(X99+X103+X105+X108)</f>
        <v>0</v>
      </c>
    </row>
    <row r="99" spans="1:25" s="6" customFormat="1">
      <c r="A99" s="230"/>
      <c r="B99" s="39"/>
      <c r="C99" s="39">
        <v>75801</v>
      </c>
      <c r="D99" s="67"/>
      <c r="E99" s="87" t="s">
        <v>143</v>
      </c>
      <c r="F99" s="95">
        <f t="shared" si="40"/>
        <v>31785422</v>
      </c>
      <c r="G99" s="99">
        <f t="shared" si="41"/>
        <v>19560256</v>
      </c>
      <c r="H99" s="104">
        <f t="shared" si="48"/>
        <v>0.61538449922105798</v>
      </c>
      <c r="I99" s="108">
        <f>SUM(I100)</f>
        <v>31785422</v>
      </c>
      <c r="J99" s="152">
        <f t="shared" ref="J99:X99" si="62">SUM(J100)</f>
        <v>19560256</v>
      </c>
      <c r="K99" s="104">
        <f t="shared" si="49"/>
        <v>0.61538449922105798</v>
      </c>
      <c r="L99" s="152">
        <f t="shared" si="62"/>
        <v>0</v>
      </c>
      <c r="M99" s="172">
        <f t="shared" si="62"/>
        <v>0</v>
      </c>
      <c r="N99" s="172">
        <f t="shared" si="62"/>
        <v>0</v>
      </c>
      <c r="O99" s="57">
        <f t="shared" si="62"/>
        <v>0</v>
      </c>
      <c r="P99" s="172">
        <f t="shared" si="62"/>
        <v>0</v>
      </c>
      <c r="Q99" s="136">
        <f t="shared" si="62"/>
        <v>0</v>
      </c>
      <c r="R99" s="152">
        <f t="shared" si="62"/>
        <v>0</v>
      </c>
      <c r="S99" s="239"/>
      <c r="T99" s="152">
        <f t="shared" si="62"/>
        <v>0</v>
      </c>
      <c r="U99" s="172">
        <f t="shared" si="62"/>
        <v>0</v>
      </c>
      <c r="V99" s="172">
        <f t="shared" si="62"/>
        <v>0</v>
      </c>
      <c r="W99" s="57">
        <f t="shared" si="62"/>
        <v>0</v>
      </c>
      <c r="X99" s="172">
        <f t="shared" si="62"/>
        <v>0</v>
      </c>
    </row>
    <row r="100" spans="1:25">
      <c r="B100" s="34"/>
      <c r="C100" s="34"/>
      <c r="D100" s="70" t="s">
        <v>46</v>
      </c>
      <c r="E100" s="82" t="s">
        <v>47</v>
      </c>
      <c r="F100" s="96">
        <f t="shared" si="40"/>
        <v>31785422</v>
      </c>
      <c r="G100" s="100">
        <f t="shared" si="41"/>
        <v>19560256</v>
      </c>
      <c r="H100" s="105">
        <f t="shared" si="48"/>
        <v>0.61538449922105798</v>
      </c>
      <c r="I100" s="109">
        <v>31785422</v>
      </c>
      <c r="J100" s="149">
        <v>19560256</v>
      </c>
      <c r="K100" s="105">
        <f t="shared" si="49"/>
        <v>0.61538449922105798</v>
      </c>
      <c r="L100" s="147"/>
      <c r="M100" s="164"/>
      <c r="N100" s="164"/>
      <c r="O100" s="50"/>
      <c r="P100" s="164"/>
      <c r="Q100" s="127"/>
      <c r="R100" s="147"/>
      <c r="S100" s="240"/>
      <c r="T100" s="147"/>
      <c r="U100" s="164"/>
      <c r="V100" s="164"/>
      <c r="W100" s="50"/>
      <c r="X100" s="164"/>
    </row>
    <row r="101" spans="1:25" hidden="1">
      <c r="B101" s="37"/>
      <c r="C101" s="37">
        <v>75802</v>
      </c>
      <c r="D101" s="73"/>
      <c r="E101" s="84" t="s">
        <v>117</v>
      </c>
      <c r="F101" s="95">
        <f t="shared" si="40"/>
        <v>0</v>
      </c>
      <c r="G101" s="99">
        <f t="shared" si="41"/>
        <v>0</v>
      </c>
      <c r="H101" s="104" t="e">
        <f t="shared" si="48"/>
        <v>#DIV/0!</v>
      </c>
      <c r="I101" s="116">
        <f>SUM(I102)</f>
        <v>0</v>
      </c>
      <c r="J101" s="150">
        <f>SUM(J102)</f>
        <v>0</v>
      </c>
      <c r="K101" s="104" t="e">
        <f t="shared" si="49"/>
        <v>#DIV/0!</v>
      </c>
      <c r="L101" s="150">
        <f t="shared" ref="L101" si="63">SUM(L99:L100)</f>
        <v>0</v>
      </c>
      <c r="M101" s="169">
        <f t="shared" ref="M101" si="64">SUM(M99:M100)</f>
        <v>0</v>
      </c>
      <c r="N101" s="169">
        <f t="shared" ref="N101" si="65">SUM(N99:N100)</f>
        <v>0</v>
      </c>
      <c r="O101" s="54">
        <f t="shared" ref="O101" si="66">SUM(O99:O100)</f>
        <v>0</v>
      </c>
      <c r="P101" s="169">
        <f t="shared" ref="P101" si="67">SUM(P99:P100)</f>
        <v>0</v>
      </c>
      <c r="Q101" s="133">
        <f t="shared" ref="Q101" si="68">SUM(Q99:Q100)</f>
        <v>0</v>
      </c>
      <c r="R101" s="150">
        <f t="shared" ref="R101" si="69">SUM(R99:R100)</f>
        <v>0</v>
      </c>
      <c r="S101" s="239"/>
      <c r="T101" s="150">
        <f t="shared" ref="T101" si="70">SUM(T99:T100)</f>
        <v>0</v>
      </c>
      <c r="U101" s="169">
        <f t="shared" ref="U101" si="71">SUM(U99:U100)</f>
        <v>0</v>
      </c>
      <c r="V101" s="169">
        <f t="shared" ref="V101" si="72">SUM(V99:V100)</f>
        <v>0</v>
      </c>
      <c r="W101" s="54">
        <f t="shared" ref="W101" si="73">SUM(W99:W100)</f>
        <v>0</v>
      </c>
      <c r="X101" s="169">
        <f t="shared" ref="X101" si="74">SUM(X99:X100)</f>
        <v>0</v>
      </c>
      <c r="Y101" s="23"/>
    </row>
    <row r="102" spans="1:25" hidden="1">
      <c r="B102" s="34"/>
      <c r="C102" s="34"/>
      <c r="D102" s="70" t="s">
        <v>115</v>
      </c>
      <c r="E102" s="88" t="s">
        <v>116</v>
      </c>
      <c r="F102" s="96">
        <f t="shared" si="40"/>
        <v>0</v>
      </c>
      <c r="G102" s="100">
        <f t="shared" si="41"/>
        <v>0</v>
      </c>
      <c r="H102" s="105" t="e">
        <f t="shared" si="48"/>
        <v>#DIV/0!</v>
      </c>
      <c r="I102" s="109"/>
      <c r="J102" s="149"/>
      <c r="K102" s="105" t="e">
        <f t="shared" si="49"/>
        <v>#DIV/0!</v>
      </c>
      <c r="L102" s="147"/>
      <c r="M102" s="164"/>
      <c r="N102" s="164"/>
      <c r="O102" s="50"/>
      <c r="P102" s="164"/>
      <c r="Q102" s="127"/>
      <c r="R102" s="147"/>
      <c r="S102" s="240"/>
      <c r="T102" s="147"/>
      <c r="U102" s="164"/>
      <c r="V102" s="164"/>
      <c r="W102" s="50"/>
      <c r="X102" s="164"/>
    </row>
    <row r="103" spans="1:25" s="6" customFormat="1">
      <c r="A103" s="230"/>
      <c r="B103" s="33"/>
      <c r="C103" s="33">
        <v>75803</v>
      </c>
      <c r="D103" s="67"/>
      <c r="E103" s="78" t="s">
        <v>144</v>
      </c>
      <c r="F103" s="95">
        <f t="shared" si="40"/>
        <v>3169144</v>
      </c>
      <c r="G103" s="99">
        <f t="shared" si="41"/>
        <v>1584570</v>
      </c>
      <c r="H103" s="104">
        <f t="shared" si="48"/>
        <v>0.4999993689147606</v>
      </c>
      <c r="I103" s="108">
        <f>SUM(I104)</f>
        <v>3169144</v>
      </c>
      <c r="J103" s="143">
        <f t="shared" ref="J103:X103" si="75">SUM(J104)</f>
        <v>1584570</v>
      </c>
      <c r="K103" s="104">
        <f t="shared" si="49"/>
        <v>0.4999993689147606</v>
      </c>
      <c r="L103" s="143">
        <f t="shared" si="75"/>
        <v>0</v>
      </c>
      <c r="M103" s="163">
        <f t="shared" si="75"/>
        <v>0</v>
      </c>
      <c r="N103" s="163">
        <f t="shared" si="75"/>
        <v>0</v>
      </c>
      <c r="O103" s="49">
        <f t="shared" si="75"/>
        <v>0</v>
      </c>
      <c r="P103" s="163">
        <f t="shared" si="75"/>
        <v>0</v>
      </c>
      <c r="Q103" s="126">
        <f t="shared" si="75"/>
        <v>0</v>
      </c>
      <c r="R103" s="143">
        <f t="shared" si="75"/>
        <v>0</v>
      </c>
      <c r="S103" s="239"/>
      <c r="T103" s="143">
        <f t="shared" si="75"/>
        <v>0</v>
      </c>
      <c r="U103" s="163">
        <f t="shared" si="75"/>
        <v>0</v>
      </c>
      <c r="V103" s="163">
        <f t="shared" si="75"/>
        <v>0</v>
      </c>
      <c r="W103" s="49">
        <f t="shared" si="75"/>
        <v>0</v>
      </c>
      <c r="X103" s="163">
        <f t="shared" si="75"/>
        <v>0</v>
      </c>
    </row>
    <row r="104" spans="1:25">
      <c r="B104" s="34"/>
      <c r="C104" s="34"/>
      <c r="D104" s="70" t="s">
        <v>46</v>
      </c>
      <c r="E104" s="82" t="s">
        <v>47</v>
      </c>
      <c r="F104" s="96">
        <f t="shared" si="40"/>
        <v>3169144</v>
      </c>
      <c r="G104" s="100">
        <f t="shared" si="41"/>
        <v>1584570</v>
      </c>
      <c r="H104" s="105">
        <f t="shared" si="48"/>
        <v>0.4999993689147606</v>
      </c>
      <c r="I104" s="109">
        <v>3169144</v>
      </c>
      <c r="J104" s="149">
        <v>1584570</v>
      </c>
      <c r="K104" s="105">
        <f t="shared" si="49"/>
        <v>0.4999993689147606</v>
      </c>
      <c r="L104" s="147"/>
      <c r="M104" s="164"/>
      <c r="N104" s="164"/>
      <c r="O104" s="50"/>
      <c r="P104" s="164"/>
      <c r="Q104" s="127"/>
      <c r="R104" s="147"/>
      <c r="S104" s="240"/>
      <c r="T104" s="147"/>
      <c r="U104" s="164"/>
      <c r="V104" s="164"/>
      <c r="W104" s="50"/>
      <c r="X104" s="164"/>
    </row>
    <row r="105" spans="1:25" s="6" customFormat="1">
      <c r="A105" s="230"/>
      <c r="B105" s="33"/>
      <c r="C105" s="33">
        <v>75814</v>
      </c>
      <c r="D105" s="67"/>
      <c r="E105" s="78" t="s">
        <v>49</v>
      </c>
      <c r="F105" s="95">
        <f t="shared" si="40"/>
        <v>110963</v>
      </c>
      <c r="G105" s="99">
        <f t="shared" si="41"/>
        <v>18959.27</v>
      </c>
      <c r="H105" s="104">
        <f t="shared" si="48"/>
        <v>0.17086118796355543</v>
      </c>
      <c r="I105" s="108">
        <f>SUM(I106:I107)</f>
        <v>110963</v>
      </c>
      <c r="J105" s="143">
        <f>SUM(J106:J107)</f>
        <v>18959.27</v>
      </c>
      <c r="K105" s="104">
        <f t="shared" si="49"/>
        <v>0.17086118796355543</v>
      </c>
      <c r="L105" s="143">
        <f t="shared" ref="L105:R105" si="76">SUM(L106:L107)</f>
        <v>0</v>
      </c>
      <c r="M105" s="163">
        <f t="shared" si="76"/>
        <v>0</v>
      </c>
      <c r="N105" s="163">
        <f t="shared" si="76"/>
        <v>0</v>
      </c>
      <c r="O105" s="49">
        <f t="shared" si="76"/>
        <v>0</v>
      </c>
      <c r="P105" s="163">
        <f t="shared" si="76"/>
        <v>0</v>
      </c>
      <c r="Q105" s="126">
        <f t="shared" si="76"/>
        <v>0</v>
      </c>
      <c r="R105" s="143">
        <f t="shared" si="76"/>
        <v>0</v>
      </c>
      <c r="S105" s="239"/>
      <c r="T105" s="143">
        <f>SUM(T106:T107)</f>
        <v>0</v>
      </c>
      <c r="U105" s="163">
        <f>SUM(U106:U107)</f>
        <v>0</v>
      </c>
      <c r="V105" s="163">
        <f>SUM(V106:V107)</f>
        <v>0</v>
      </c>
      <c r="W105" s="49">
        <f>SUM(W106:W107)</f>
        <v>0</v>
      </c>
      <c r="X105" s="163">
        <f>SUM(X106:X107)</f>
        <v>0</v>
      </c>
    </row>
    <row r="106" spans="1:25">
      <c r="B106" s="34"/>
      <c r="C106" s="34"/>
      <c r="D106" s="70" t="s">
        <v>29</v>
      </c>
      <c r="E106" s="79" t="s">
        <v>163</v>
      </c>
      <c r="F106" s="96">
        <f t="shared" si="40"/>
        <v>44299</v>
      </c>
      <c r="G106" s="100">
        <f t="shared" si="41"/>
        <v>5695.44</v>
      </c>
      <c r="H106" s="105">
        <f t="shared" si="48"/>
        <v>0.12856813923564864</v>
      </c>
      <c r="I106" s="109">
        <v>44299</v>
      </c>
      <c r="J106" s="149">
        <v>5695.44</v>
      </c>
      <c r="K106" s="105">
        <f t="shared" si="49"/>
        <v>0.12856813923564864</v>
      </c>
      <c r="L106" s="147"/>
      <c r="M106" s="164"/>
      <c r="N106" s="164"/>
      <c r="O106" s="50"/>
      <c r="P106" s="164"/>
      <c r="Q106" s="127"/>
      <c r="R106" s="147"/>
      <c r="S106" s="240"/>
      <c r="T106" s="147"/>
      <c r="U106" s="164"/>
      <c r="V106" s="164"/>
      <c r="W106" s="50"/>
      <c r="X106" s="164"/>
    </row>
    <row r="107" spans="1:25">
      <c r="B107" s="34"/>
      <c r="C107" s="34"/>
      <c r="D107" s="70" t="s">
        <v>7</v>
      </c>
      <c r="E107" s="79" t="s">
        <v>8</v>
      </c>
      <c r="F107" s="96">
        <f t="shared" si="40"/>
        <v>66664</v>
      </c>
      <c r="G107" s="100">
        <f t="shared" si="41"/>
        <v>13263.83</v>
      </c>
      <c r="H107" s="105">
        <f t="shared" si="48"/>
        <v>0.19896540861634465</v>
      </c>
      <c r="I107" s="109">
        <v>66664</v>
      </c>
      <c r="J107" s="149">
        <v>13263.83</v>
      </c>
      <c r="K107" s="105">
        <f t="shared" si="49"/>
        <v>0.19896540861634465</v>
      </c>
      <c r="L107" s="147"/>
      <c r="M107" s="164"/>
      <c r="N107" s="164"/>
      <c r="O107" s="50"/>
      <c r="P107" s="164"/>
      <c r="Q107" s="127"/>
      <c r="R107" s="147"/>
      <c r="S107" s="240"/>
      <c r="T107" s="147"/>
      <c r="U107" s="164"/>
      <c r="V107" s="164"/>
      <c r="W107" s="50"/>
      <c r="X107" s="164"/>
    </row>
    <row r="108" spans="1:25" s="6" customFormat="1">
      <c r="A108" s="230"/>
      <c r="B108" s="33"/>
      <c r="C108" s="33">
        <v>75832</v>
      </c>
      <c r="D108" s="67"/>
      <c r="E108" s="78" t="s">
        <v>48</v>
      </c>
      <c r="F108" s="95">
        <f t="shared" si="40"/>
        <v>299170</v>
      </c>
      <c r="G108" s="99">
        <f t="shared" si="41"/>
        <v>149586</v>
      </c>
      <c r="H108" s="104">
        <f t="shared" si="48"/>
        <v>0.50000334258114121</v>
      </c>
      <c r="I108" s="108">
        <f>SUM(I109)</f>
        <v>299170</v>
      </c>
      <c r="J108" s="143">
        <f t="shared" ref="J108:X108" si="77">SUM(J109)</f>
        <v>149586</v>
      </c>
      <c r="K108" s="104">
        <f t="shared" si="49"/>
        <v>0.50000334258114121</v>
      </c>
      <c r="L108" s="143">
        <f t="shared" si="77"/>
        <v>0</v>
      </c>
      <c r="M108" s="163">
        <f t="shared" si="77"/>
        <v>0</v>
      </c>
      <c r="N108" s="163">
        <f t="shared" si="77"/>
        <v>0</v>
      </c>
      <c r="O108" s="49">
        <f t="shared" si="77"/>
        <v>0</v>
      </c>
      <c r="P108" s="163">
        <f t="shared" si="77"/>
        <v>0</v>
      </c>
      <c r="Q108" s="126">
        <f t="shared" si="77"/>
        <v>0</v>
      </c>
      <c r="R108" s="143">
        <f t="shared" si="77"/>
        <v>0</v>
      </c>
      <c r="S108" s="239"/>
      <c r="T108" s="143">
        <f t="shared" si="77"/>
        <v>0</v>
      </c>
      <c r="U108" s="163">
        <f t="shared" si="77"/>
        <v>0</v>
      </c>
      <c r="V108" s="163">
        <f t="shared" si="77"/>
        <v>0</v>
      </c>
      <c r="W108" s="49">
        <f t="shared" si="77"/>
        <v>0</v>
      </c>
      <c r="X108" s="163">
        <f t="shared" si="77"/>
        <v>0</v>
      </c>
    </row>
    <row r="109" spans="1:25">
      <c r="B109" s="34"/>
      <c r="C109" s="34"/>
      <c r="D109" s="70" t="s">
        <v>46</v>
      </c>
      <c r="E109" s="82" t="s">
        <v>47</v>
      </c>
      <c r="F109" s="96">
        <f t="shared" si="40"/>
        <v>299170</v>
      </c>
      <c r="G109" s="100">
        <f t="shared" si="41"/>
        <v>149586</v>
      </c>
      <c r="H109" s="105">
        <f t="shared" si="48"/>
        <v>0.50000334258114121</v>
      </c>
      <c r="I109" s="109">
        <v>299170</v>
      </c>
      <c r="J109" s="149">
        <v>149586</v>
      </c>
      <c r="K109" s="105">
        <f t="shared" si="49"/>
        <v>0.50000334258114121</v>
      </c>
      <c r="L109" s="147"/>
      <c r="M109" s="164"/>
      <c r="N109" s="164"/>
      <c r="O109" s="50"/>
      <c r="P109" s="164"/>
      <c r="Q109" s="127"/>
      <c r="R109" s="147"/>
      <c r="S109" s="240"/>
      <c r="T109" s="147"/>
      <c r="U109" s="164"/>
      <c r="V109" s="164"/>
      <c r="W109" s="50"/>
      <c r="X109" s="164"/>
    </row>
    <row r="110" spans="1:25" s="5" customFormat="1">
      <c r="A110" s="9"/>
      <c r="B110" s="36">
        <v>801</v>
      </c>
      <c r="C110" s="36"/>
      <c r="D110" s="71"/>
      <c r="E110" s="81" t="s">
        <v>50</v>
      </c>
      <c r="F110" s="97">
        <f>SUM(I110+Q110)</f>
        <v>4031568</v>
      </c>
      <c r="G110" s="101">
        <f>SUM(J110+R110)</f>
        <v>2646688.08</v>
      </c>
      <c r="H110" s="106">
        <f t="shared" si="48"/>
        <v>0.65649099308259218</v>
      </c>
      <c r="I110" s="97">
        <f>SUM(I111+I118+I124+I133+I147+I150+I156+I120+I122+I152+I154)</f>
        <v>3665024</v>
      </c>
      <c r="J110" s="101">
        <f>SUM(J111+J118+J124+J133+J147+J150+J156+J120+J122+J152+J154)</f>
        <v>2601303.61</v>
      </c>
      <c r="K110" s="106">
        <f t="shared" si="49"/>
        <v>0.70976441354817865</v>
      </c>
      <c r="L110" s="101">
        <f t="shared" ref="L110:R110" si="78">SUM(L111+L118+L124+L133+L147+L150+L156+L120+L122)</f>
        <v>2239301.48</v>
      </c>
      <c r="M110" s="101">
        <f t="shared" si="78"/>
        <v>0</v>
      </c>
      <c r="N110" s="165">
        <f t="shared" si="78"/>
        <v>0</v>
      </c>
      <c r="O110" s="101">
        <f t="shared" si="78"/>
        <v>0</v>
      </c>
      <c r="P110" s="165">
        <f t="shared" si="78"/>
        <v>0</v>
      </c>
      <c r="Q110" s="128">
        <f t="shared" si="78"/>
        <v>366544</v>
      </c>
      <c r="R110" s="101">
        <f t="shared" si="78"/>
        <v>45384.47</v>
      </c>
      <c r="S110" s="241">
        <f t="shared" si="50"/>
        <v>0.12381724977083243</v>
      </c>
      <c r="T110" s="101">
        <f>SUM(T111+T118+T124+T133+T147+T150+T156)</f>
        <v>39890.880000000005</v>
      </c>
      <c r="U110" s="165">
        <f>SUM(U111+U118+U124+U133+U147+U150+U156)</f>
        <v>0</v>
      </c>
      <c r="V110" s="165">
        <f>SUM(V111+V118+V124+V133+V147+V150+V156)</f>
        <v>0</v>
      </c>
      <c r="W110" s="51">
        <f>SUM(W111+W118+W124+W133+W147+W150+W156)</f>
        <v>0</v>
      </c>
      <c r="X110" s="165">
        <f>SUM(X111+X118+X124+X133+X147+X150+X156)</f>
        <v>0</v>
      </c>
    </row>
    <row r="111" spans="1:25" s="6" customFormat="1">
      <c r="A111" s="230"/>
      <c r="B111" s="33"/>
      <c r="C111" s="33">
        <v>80102</v>
      </c>
      <c r="D111" s="67"/>
      <c r="E111" s="85" t="s">
        <v>51</v>
      </c>
      <c r="F111" s="95">
        <f t="shared" si="40"/>
        <v>132632</v>
      </c>
      <c r="G111" s="99">
        <f t="shared" si="41"/>
        <v>83895.76</v>
      </c>
      <c r="H111" s="104">
        <f t="shared" si="48"/>
        <v>0.6325453887447976</v>
      </c>
      <c r="I111" s="108">
        <f>SUM(I112:I117)</f>
        <v>132632</v>
      </c>
      <c r="J111" s="143">
        <f>SUM(J112:J117)</f>
        <v>83895.76</v>
      </c>
      <c r="K111" s="104">
        <f t="shared" si="49"/>
        <v>0.6325453887447976</v>
      </c>
      <c r="L111" s="143">
        <f t="shared" ref="L111:R111" si="79">SUM(L112:L117)</f>
        <v>0</v>
      </c>
      <c r="M111" s="163">
        <f t="shared" si="79"/>
        <v>0</v>
      </c>
      <c r="N111" s="163">
        <f t="shared" si="79"/>
        <v>0</v>
      </c>
      <c r="O111" s="49">
        <f t="shared" si="79"/>
        <v>0</v>
      </c>
      <c r="P111" s="163">
        <f t="shared" si="79"/>
        <v>0</v>
      </c>
      <c r="Q111" s="126">
        <f t="shared" si="79"/>
        <v>0</v>
      </c>
      <c r="R111" s="143">
        <f t="shared" si="79"/>
        <v>0</v>
      </c>
      <c r="S111" s="239"/>
      <c r="T111" s="143">
        <f>SUM(T112:T117)</f>
        <v>0</v>
      </c>
      <c r="U111" s="163">
        <f>SUM(U112:U117)</f>
        <v>0</v>
      </c>
      <c r="V111" s="163">
        <f>SUM(V112:V117)</f>
        <v>0</v>
      </c>
      <c r="W111" s="49">
        <f>SUM(W112:W117)</f>
        <v>0</v>
      </c>
      <c r="X111" s="163">
        <f>SUM(X112:X117)</f>
        <v>0</v>
      </c>
    </row>
    <row r="112" spans="1:25">
      <c r="B112" s="34"/>
      <c r="C112" s="34"/>
      <c r="D112" s="72" t="s">
        <v>187</v>
      </c>
      <c r="E112" s="82" t="s">
        <v>188</v>
      </c>
      <c r="F112" s="96">
        <f t="shared" si="40"/>
        <v>52</v>
      </c>
      <c r="G112" s="100">
        <f t="shared" si="41"/>
        <v>0</v>
      </c>
      <c r="H112" s="105"/>
      <c r="I112" s="109">
        <v>52</v>
      </c>
      <c r="J112" s="149"/>
      <c r="K112" s="105">
        <f>SUM(J112/I112)</f>
        <v>0</v>
      </c>
      <c r="L112" s="147"/>
      <c r="M112" s="164"/>
      <c r="N112" s="164"/>
      <c r="O112" s="50"/>
      <c r="P112" s="164"/>
      <c r="Q112" s="127"/>
      <c r="R112" s="147"/>
      <c r="S112" s="240"/>
      <c r="T112" s="147"/>
      <c r="U112" s="164"/>
      <c r="V112" s="164"/>
      <c r="W112" s="50"/>
      <c r="X112" s="164"/>
    </row>
    <row r="113" spans="1:24">
      <c r="B113" s="34"/>
      <c r="C113" s="34"/>
      <c r="D113" s="72" t="s">
        <v>12</v>
      </c>
      <c r="E113" s="82" t="s">
        <v>13</v>
      </c>
      <c r="F113" s="96">
        <f t="shared" si="40"/>
        <v>48</v>
      </c>
      <c r="G113" s="100">
        <f t="shared" si="41"/>
        <v>0</v>
      </c>
      <c r="H113" s="105"/>
      <c r="I113" s="109">
        <v>48</v>
      </c>
      <c r="J113" s="149"/>
      <c r="K113" s="105">
        <f t="shared" ref="K113:K114" si="80">SUM(J113/I113)</f>
        <v>0</v>
      </c>
      <c r="L113" s="147"/>
      <c r="M113" s="164"/>
      <c r="N113" s="164"/>
      <c r="O113" s="50"/>
      <c r="P113" s="164"/>
      <c r="Q113" s="127"/>
      <c r="R113" s="147"/>
      <c r="S113" s="240"/>
      <c r="T113" s="147"/>
      <c r="U113" s="164"/>
      <c r="V113" s="164"/>
      <c r="W113" s="50"/>
      <c r="X113" s="164"/>
    </row>
    <row r="114" spans="1:24">
      <c r="B114" s="34"/>
      <c r="C114" s="34"/>
      <c r="D114" s="72" t="s">
        <v>32</v>
      </c>
      <c r="E114" s="82" t="s">
        <v>172</v>
      </c>
      <c r="F114" s="96">
        <f t="shared" si="40"/>
        <v>5000</v>
      </c>
      <c r="G114" s="100"/>
      <c r="H114" s="105"/>
      <c r="I114" s="109">
        <v>5000</v>
      </c>
      <c r="J114" s="149">
        <v>876.76</v>
      </c>
      <c r="K114" s="105">
        <f t="shared" si="80"/>
        <v>0.17535200000000001</v>
      </c>
      <c r="L114" s="147"/>
      <c r="M114" s="164"/>
      <c r="N114" s="164"/>
      <c r="O114" s="50"/>
      <c r="P114" s="164"/>
      <c r="Q114" s="127"/>
      <c r="R114" s="147"/>
      <c r="S114" s="240"/>
      <c r="T114" s="147"/>
      <c r="U114" s="164"/>
      <c r="V114" s="164"/>
      <c r="W114" s="50"/>
      <c r="X114" s="164"/>
    </row>
    <row r="115" spans="1:24">
      <c r="B115" s="34"/>
      <c r="C115" s="34"/>
      <c r="D115" s="70" t="s">
        <v>52</v>
      </c>
      <c r="E115" s="82" t="s">
        <v>53</v>
      </c>
      <c r="F115" s="96">
        <f t="shared" si="40"/>
        <v>122808</v>
      </c>
      <c r="G115" s="100">
        <f t="shared" si="41"/>
        <v>78720</v>
      </c>
      <c r="H115" s="105">
        <f t="shared" si="48"/>
        <v>0.64100058628102408</v>
      </c>
      <c r="I115" s="109">
        <v>122808</v>
      </c>
      <c r="J115" s="149">
        <v>78720</v>
      </c>
      <c r="K115" s="105">
        <f t="shared" si="49"/>
        <v>0.64100058628102408</v>
      </c>
      <c r="L115" s="147"/>
      <c r="M115" s="164"/>
      <c r="N115" s="164"/>
      <c r="O115" s="50"/>
      <c r="P115" s="164"/>
      <c r="Q115" s="127"/>
      <c r="R115" s="147"/>
      <c r="S115" s="240"/>
      <c r="T115" s="147"/>
      <c r="U115" s="164"/>
      <c r="V115" s="164"/>
      <c r="W115" s="50"/>
      <c r="X115" s="164"/>
    </row>
    <row r="116" spans="1:24">
      <c r="B116" s="34"/>
      <c r="C116" s="34"/>
      <c r="D116" s="70" t="s">
        <v>29</v>
      </c>
      <c r="E116" s="82" t="s">
        <v>163</v>
      </c>
      <c r="F116" s="96">
        <f t="shared" si="40"/>
        <v>810</v>
      </c>
      <c r="G116" s="100">
        <f t="shared" si="41"/>
        <v>1111.07</v>
      </c>
      <c r="H116" s="105">
        <f t="shared" si="48"/>
        <v>1.3716913580246912</v>
      </c>
      <c r="I116" s="109">
        <v>810</v>
      </c>
      <c r="J116" s="149">
        <v>1111.07</v>
      </c>
      <c r="K116" s="105">
        <f t="shared" si="49"/>
        <v>1.3716913580246912</v>
      </c>
      <c r="L116" s="147"/>
      <c r="M116" s="164"/>
      <c r="N116" s="164"/>
      <c r="O116" s="50"/>
      <c r="P116" s="164"/>
      <c r="Q116" s="127"/>
      <c r="R116" s="147"/>
      <c r="S116" s="240"/>
      <c r="T116" s="147"/>
      <c r="U116" s="164"/>
      <c r="V116" s="164"/>
      <c r="W116" s="50"/>
      <c r="X116" s="164"/>
    </row>
    <row r="117" spans="1:24" ht="12" customHeight="1">
      <c r="B117" s="34"/>
      <c r="C117" s="34"/>
      <c r="D117" s="70" t="s">
        <v>7</v>
      </c>
      <c r="E117" s="79" t="s">
        <v>8</v>
      </c>
      <c r="F117" s="96">
        <f t="shared" si="40"/>
        <v>3914</v>
      </c>
      <c r="G117" s="100">
        <f t="shared" si="41"/>
        <v>3187.93</v>
      </c>
      <c r="H117" s="105">
        <f t="shared" si="48"/>
        <v>0.81449412365866114</v>
      </c>
      <c r="I117" s="109">
        <v>3914</v>
      </c>
      <c r="J117" s="149">
        <v>3187.93</v>
      </c>
      <c r="K117" s="105">
        <f t="shared" si="49"/>
        <v>0.81449412365866114</v>
      </c>
      <c r="L117" s="147"/>
      <c r="M117" s="164"/>
      <c r="N117" s="164"/>
      <c r="O117" s="50"/>
      <c r="P117" s="164"/>
      <c r="Q117" s="127"/>
      <c r="R117" s="147"/>
      <c r="S117" s="240"/>
      <c r="T117" s="147"/>
      <c r="U117" s="164"/>
      <c r="V117" s="164"/>
      <c r="W117" s="50"/>
      <c r="X117" s="164"/>
    </row>
    <row r="118" spans="1:24">
      <c r="B118" s="37"/>
      <c r="C118" s="37">
        <v>80105</v>
      </c>
      <c r="D118" s="73"/>
      <c r="E118" s="83" t="s">
        <v>145</v>
      </c>
      <c r="F118" s="95">
        <f t="shared" ref="F118:F175" si="81">SUM(I118+Q118)</f>
        <v>39602</v>
      </c>
      <c r="G118" s="99">
        <f t="shared" ref="G118:G175" si="82">SUM(J118+R118)</f>
        <v>9624.67</v>
      </c>
      <c r="H118" s="104">
        <f t="shared" si="48"/>
        <v>0.24303494772991263</v>
      </c>
      <c r="I118" s="95">
        <f>SUM(I119:I119)</f>
        <v>39602</v>
      </c>
      <c r="J118" s="99">
        <f>SUM(J119:J119)</f>
        <v>9624.67</v>
      </c>
      <c r="K118" s="104">
        <f t="shared" si="49"/>
        <v>0.24303494772991263</v>
      </c>
      <c r="L118" s="99">
        <f t="shared" ref="L118:X118" si="83">SUM(L119)</f>
        <v>9624.67</v>
      </c>
      <c r="M118" s="171">
        <f t="shared" si="83"/>
        <v>0</v>
      </c>
      <c r="N118" s="171">
        <f t="shared" si="83"/>
        <v>0</v>
      </c>
      <c r="O118" s="56">
        <f t="shared" si="83"/>
        <v>0</v>
      </c>
      <c r="P118" s="171">
        <f t="shared" si="83"/>
        <v>0</v>
      </c>
      <c r="Q118" s="135">
        <f t="shared" si="83"/>
        <v>0</v>
      </c>
      <c r="R118" s="99">
        <f t="shared" si="83"/>
        <v>0</v>
      </c>
      <c r="S118" s="239"/>
      <c r="T118" s="99">
        <f t="shared" si="83"/>
        <v>0</v>
      </c>
      <c r="U118" s="171">
        <f t="shared" si="83"/>
        <v>0</v>
      </c>
      <c r="V118" s="171">
        <f t="shared" si="83"/>
        <v>0</v>
      </c>
      <c r="W118" s="56">
        <f t="shared" si="83"/>
        <v>0</v>
      </c>
      <c r="X118" s="171">
        <f t="shared" si="83"/>
        <v>0</v>
      </c>
    </row>
    <row r="119" spans="1:24">
      <c r="B119" s="34"/>
      <c r="C119" s="34"/>
      <c r="D119" s="70" t="s">
        <v>104</v>
      </c>
      <c r="E119" s="79" t="s">
        <v>106</v>
      </c>
      <c r="F119" s="96">
        <f t="shared" si="81"/>
        <v>39602</v>
      </c>
      <c r="G119" s="100">
        <f t="shared" ref="G119:G123" si="84">SUM(J119+R119)</f>
        <v>9624.67</v>
      </c>
      <c r="H119" s="105">
        <f t="shared" ref="H119:H123" si="85">SUM(G119/F119)</f>
        <v>0.24303494772991263</v>
      </c>
      <c r="I119" s="112">
        <v>39602</v>
      </c>
      <c r="J119" s="149">
        <v>9624.67</v>
      </c>
      <c r="K119" s="105">
        <f t="shared" si="49"/>
        <v>0.24303494772991263</v>
      </c>
      <c r="L119" s="147">
        <v>9624.67</v>
      </c>
      <c r="M119" s="164"/>
      <c r="N119" s="164"/>
      <c r="O119" s="50"/>
      <c r="P119" s="164"/>
      <c r="Q119" s="127"/>
      <c r="R119" s="147"/>
      <c r="S119" s="240"/>
      <c r="T119" s="147"/>
      <c r="U119" s="164"/>
      <c r="V119" s="164"/>
      <c r="W119" s="50"/>
      <c r="X119" s="164"/>
    </row>
    <row r="120" spans="1:24" hidden="1">
      <c r="B120" s="45"/>
      <c r="C120" s="45">
        <v>80110</v>
      </c>
      <c r="D120" s="73"/>
      <c r="E120" s="198" t="s">
        <v>153</v>
      </c>
      <c r="F120" s="95">
        <f>SUM(I120+Q120)</f>
        <v>0</v>
      </c>
      <c r="G120" s="99">
        <f t="shared" si="84"/>
        <v>0</v>
      </c>
      <c r="H120" s="104" t="e">
        <f t="shared" si="85"/>
        <v>#DIV/0!</v>
      </c>
      <c r="I120" s="199">
        <f>SUM(I121)</f>
        <v>0</v>
      </c>
      <c r="J120" s="150">
        <f>SUM(J121)</f>
        <v>0</v>
      </c>
      <c r="K120" s="104" t="e">
        <f>SUM(J120/I120)</f>
        <v>#DIV/0!</v>
      </c>
      <c r="L120" s="161">
        <f>SUM(L121)</f>
        <v>0</v>
      </c>
      <c r="M120" s="161">
        <f t="shared" ref="M120:R120" si="86">SUM(M121)</f>
        <v>0</v>
      </c>
      <c r="N120" s="179">
        <f t="shared" si="86"/>
        <v>0</v>
      </c>
      <c r="O120" s="161">
        <f t="shared" si="86"/>
        <v>0</v>
      </c>
      <c r="P120" s="179">
        <f t="shared" si="86"/>
        <v>0</v>
      </c>
      <c r="Q120" s="203">
        <f t="shared" si="86"/>
        <v>0</v>
      </c>
      <c r="R120" s="161">
        <f t="shared" si="86"/>
        <v>0</v>
      </c>
      <c r="S120" s="239"/>
      <c r="T120" s="161"/>
      <c r="U120" s="179"/>
      <c r="V120" s="179"/>
      <c r="W120" s="61"/>
      <c r="X120" s="179"/>
    </row>
    <row r="121" spans="1:24" hidden="1">
      <c r="B121" s="34"/>
      <c r="C121" s="34"/>
      <c r="D121" s="70" t="s">
        <v>27</v>
      </c>
      <c r="E121" s="79" t="s">
        <v>146</v>
      </c>
      <c r="F121" s="96">
        <f>SUM(I121+Q121)</f>
        <v>0</v>
      </c>
      <c r="G121" s="100">
        <f t="shared" si="84"/>
        <v>0</v>
      </c>
      <c r="H121" s="105" t="e">
        <f t="shared" si="85"/>
        <v>#DIV/0!</v>
      </c>
      <c r="I121" s="112"/>
      <c r="J121" s="149"/>
      <c r="K121" s="105" t="e">
        <f>SUM(J121/I121)</f>
        <v>#DIV/0!</v>
      </c>
      <c r="L121" s="147"/>
      <c r="M121" s="164"/>
      <c r="N121" s="164"/>
      <c r="O121" s="50"/>
      <c r="P121" s="164"/>
      <c r="Q121" s="127"/>
      <c r="R121" s="147"/>
      <c r="S121" s="240"/>
      <c r="T121" s="147"/>
      <c r="U121" s="164"/>
      <c r="V121" s="164"/>
      <c r="W121" s="50"/>
      <c r="X121" s="164"/>
    </row>
    <row r="122" spans="1:24" hidden="1">
      <c r="B122" s="45"/>
      <c r="C122" s="45">
        <v>80111</v>
      </c>
      <c r="D122" s="73"/>
      <c r="E122" s="198" t="s">
        <v>154</v>
      </c>
      <c r="F122" s="95">
        <f>SUM(I122+Q122)</f>
        <v>0</v>
      </c>
      <c r="G122" s="99">
        <f t="shared" si="84"/>
        <v>0</v>
      </c>
      <c r="H122" s="104" t="e">
        <f t="shared" si="85"/>
        <v>#DIV/0!</v>
      </c>
      <c r="I122" s="199">
        <f>SUM(I123)</f>
        <v>0</v>
      </c>
      <c r="J122" s="150">
        <f>SUM(J123)</f>
        <v>0</v>
      </c>
      <c r="K122" s="104" t="e">
        <f>SUM(J122/I122)</f>
        <v>#DIV/0!</v>
      </c>
      <c r="L122" s="161">
        <f>SUM(L123)</f>
        <v>0</v>
      </c>
      <c r="M122" s="161">
        <f t="shared" ref="M122:R122" si="87">SUM(M123)</f>
        <v>0</v>
      </c>
      <c r="N122" s="179">
        <f t="shared" si="87"/>
        <v>0</v>
      </c>
      <c r="O122" s="161">
        <f t="shared" si="87"/>
        <v>0</v>
      </c>
      <c r="P122" s="179">
        <f t="shared" si="87"/>
        <v>0</v>
      </c>
      <c r="Q122" s="203">
        <f t="shared" si="87"/>
        <v>0</v>
      </c>
      <c r="R122" s="161">
        <f t="shared" si="87"/>
        <v>0</v>
      </c>
      <c r="S122" s="239"/>
      <c r="T122" s="161"/>
      <c r="U122" s="179"/>
      <c r="V122" s="179"/>
      <c r="W122" s="61"/>
      <c r="X122" s="179"/>
    </row>
    <row r="123" spans="1:24" hidden="1">
      <c r="B123" s="34"/>
      <c r="C123" s="34"/>
      <c r="D123" s="70" t="s">
        <v>27</v>
      </c>
      <c r="E123" s="79" t="s">
        <v>146</v>
      </c>
      <c r="F123" s="96">
        <f>SUM(I123+Q123)</f>
        <v>0</v>
      </c>
      <c r="G123" s="100">
        <f t="shared" si="84"/>
        <v>0</v>
      </c>
      <c r="H123" s="105" t="e">
        <f t="shared" si="85"/>
        <v>#DIV/0!</v>
      </c>
      <c r="I123" s="112"/>
      <c r="J123" s="149"/>
      <c r="K123" s="105" t="e">
        <f>SUM(J123/I123)</f>
        <v>#DIV/0!</v>
      </c>
      <c r="L123" s="147"/>
      <c r="M123" s="164"/>
      <c r="N123" s="164"/>
      <c r="O123" s="50"/>
      <c r="P123" s="164"/>
      <c r="Q123" s="127"/>
      <c r="R123" s="147"/>
      <c r="S123" s="240"/>
      <c r="T123" s="147"/>
      <c r="U123" s="164"/>
      <c r="V123" s="164"/>
      <c r="W123" s="50"/>
      <c r="X123" s="164"/>
    </row>
    <row r="124" spans="1:24" s="6" customFormat="1">
      <c r="A124" s="230"/>
      <c r="B124" s="33"/>
      <c r="C124" s="33">
        <v>80120</v>
      </c>
      <c r="D124" s="67"/>
      <c r="E124" s="85" t="s">
        <v>56</v>
      </c>
      <c r="F124" s="95">
        <f t="shared" si="81"/>
        <v>59919</v>
      </c>
      <c r="G124" s="99">
        <f t="shared" si="82"/>
        <v>39791.949999999997</v>
      </c>
      <c r="H124" s="104">
        <f t="shared" si="48"/>
        <v>0.66409569585607231</v>
      </c>
      <c r="I124" s="111">
        <f>SUM(I125:I132)</f>
        <v>59919</v>
      </c>
      <c r="J124" s="146">
        <f>SUM(J125:J132)</f>
        <v>39791.949999999997</v>
      </c>
      <c r="K124" s="104">
        <f t="shared" si="49"/>
        <v>0.66409569585607231</v>
      </c>
      <c r="L124" s="146">
        <f t="shared" ref="L124:R124" si="88">SUM(L125:L132)</f>
        <v>0</v>
      </c>
      <c r="M124" s="168">
        <f t="shared" si="88"/>
        <v>0</v>
      </c>
      <c r="N124" s="168">
        <f t="shared" si="88"/>
        <v>0</v>
      </c>
      <c r="O124" s="53">
        <f t="shared" si="88"/>
        <v>0</v>
      </c>
      <c r="P124" s="168">
        <f t="shared" si="88"/>
        <v>0</v>
      </c>
      <c r="Q124" s="130">
        <f t="shared" si="88"/>
        <v>0</v>
      </c>
      <c r="R124" s="146">
        <f t="shared" si="88"/>
        <v>0</v>
      </c>
      <c r="S124" s="239"/>
      <c r="T124" s="146">
        <f>SUM(T125:T132)</f>
        <v>0</v>
      </c>
      <c r="U124" s="168">
        <f>SUM(U125:U132)</f>
        <v>0</v>
      </c>
      <c r="V124" s="168">
        <f>SUM(V125:V132)</f>
        <v>0</v>
      </c>
      <c r="W124" s="53">
        <f>SUM(W125:W132)</f>
        <v>0</v>
      </c>
      <c r="X124" s="168">
        <f>SUM(X125:X132)</f>
        <v>0</v>
      </c>
    </row>
    <row r="125" spans="1:24" s="2" customFormat="1">
      <c r="A125" s="231"/>
      <c r="B125" s="34"/>
      <c r="C125" s="34"/>
      <c r="D125" s="72" t="s">
        <v>187</v>
      </c>
      <c r="E125" s="82" t="s">
        <v>188</v>
      </c>
      <c r="F125" s="96">
        <f t="shared" si="81"/>
        <v>728</v>
      </c>
      <c r="G125" s="100">
        <f t="shared" si="82"/>
        <v>182</v>
      </c>
      <c r="H125" s="105">
        <f t="shared" si="48"/>
        <v>0.25</v>
      </c>
      <c r="I125" s="113">
        <v>728</v>
      </c>
      <c r="J125" s="144">
        <v>182</v>
      </c>
      <c r="K125" s="105">
        <f t="shared" si="49"/>
        <v>0.25</v>
      </c>
      <c r="L125" s="147"/>
      <c r="M125" s="167"/>
      <c r="N125" s="164"/>
      <c r="O125" s="50"/>
      <c r="P125" s="164"/>
      <c r="Q125" s="127"/>
      <c r="R125" s="147"/>
      <c r="S125" s="240"/>
      <c r="T125" s="147"/>
      <c r="U125" s="164"/>
      <c r="V125" s="164"/>
      <c r="W125" s="50"/>
      <c r="X125" s="164"/>
    </row>
    <row r="126" spans="1:24" s="2" customFormat="1">
      <c r="A126" s="231"/>
      <c r="B126" s="34"/>
      <c r="C126" s="34"/>
      <c r="D126" s="72" t="s">
        <v>12</v>
      </c>
      <c r="E126" s="82" t="s">
        <v>13</v>
      </c>
      <c r="F126" s="96">
        <f t="shared" si="81"/>
        <v>348</v>
      </c>
      <c r="G126" s="100">
        <f t="shared" si="82"/>
        <v>175</v>
      </c>
      <c r="H126" s="105">
        <f t="shared" si="48"/>
        <v>0.50287356321839083</v>
      </c>
      <c r="I126" s="113">
        <v>348</v>
      </c>
      <c r="J126" s="144">
        <v>175</v>
      </c>
      <c r="K126" s="105">
        <f t="shared" si="49"/>
        <v>0.50287356321839083</v>
      </c>
      <c r="L126" s="147"/>
      <c r="M126" s="167"/>
      <c r="N126" s="164"/>
      <c r="O126" s="50"/>
      <c r="P126" s="164"/>
      <c r="Q126" s="127"/>
      <c r="R126" s="147"/>
      <c r="S126" s="240"/>
      <c r="T126" s="147"/>
      <c r="U126" s="164"/>
      <c r="V126" s="164"/>
      <c r="W126" s="50"/>
      <c r="X126" s="164"/>
    </row>
    <row r="127" spans="1:24">
      <c r="B127" s="34"/>
      <c r="C127" s="34"/>
      <c r="D127" s="70" t="s">
        <v>32</v>
      </c>
      <c r="E127" s="82" t="s">
        <v>172</v>
      </c>
      <c r="F127" s="96">
        <f t="shared" si="81"/>
        <v>16599</v>
      </c>
      <c r="G127" s="100">
        <f t="shared" si="82"/>
        <v>8292.68</v>
      </c>
      <c r="H127" s="105">
        <f t="shared" si="48"/>
        <v>0.49958913187541421</v>
      </c>
      <c r="I127" s="109">
        <v>16599</v>
      </c>
      <c r="J127" s="149">
        <v>8292.68</v>
      </c>
      <c r="K127" s="105">
        <f t="shared" si="49"/>
        <v>0.49958913187541421</v>
      </c>
      <c r="L127" s="147"/>
      <c r="M127" s="164"/>
      <c r="N127" s="164"/>
      <c r="O127" s="50"/>
      <c r="P127" s="164"/>
      <c r="Q127" s="127"/>
      <c r="R127" s="147"/>
      <c r="S127" s="240"/>
      <c r="T127" s="147"/>
      <c r="U127" s="164"/>
      <c r="V127" s="164"/>
      <c r="W127" s="50"/>
      <c r="X127" s="164"/>
    </row>
    <row r="128" spans="1:24">
      <c r="B128" s="34"/>
      <c r="C128" s="34"/>
      <c r="D128" s="70" t="s">
        <v>52</v>
      </c>
      <c r="E128" s="82" t="s">
        <v>53</v>
      </c>
      <c r="F128" s="96">
        <f t="shared" si="81"/>
        <v>506</v>
      </c>
      <c r="G128" s="100">
        <f t="shared" si="82"/>
        <v>0</v>
      </c>
      <c r="H128" s="105">
        <f t="shared" si="48"/>
        <v>0</v>
      </c>
      <c r="I128" s="109">
        <v>506</v>
      </c>
      <c r="J128" s="149"/>
      <c r="K128" s="105">
        <f t="shared" si="49"/>
        <v>0</v>
      </c>
      <c r="L128" s="147"/>
      <c r="M128" s="164"/>
      <c r="N128" s="164"/>
      <c r="O128" s="50"/>
      <c r="P128" s="164"/>
      <c r="Q128" s="127"/>
      <c r="R128" s="147"/>
      <c r="S128" s="240"/>
      <c r="T128" s="147"/>
      <c r="U128" s="164"/>
      <c r="V128" s="164"/>
      <c r="W128" s="50"/>
      <c r="X128" s="164"/>
    </row>
    <row r="129" spans="1:24">
      <c r="B129" s="34"/>
      <c r="C129" s="34"/>
      <c r="D129" s="70" t="s">
        <v>29</v>
      </c>
      <c r="E129" s="82" t="s">
        <v>163</v>
      </c>
      <c r="F129" s="96">
        <f t="shared" si="81"/>
        <v>1132</v>
      </c>
      <c r="G129" s="100">
        <f t="shared" si="82"/>
        <v>387.32</v>
      </c>
      <c r="H129" s="105">
        <f t="shared" si="48"/>
        <v>0.3421554770318021</v>
      </c>
      <c r="I129" s="109">
        <v>1132</v>
      </c>
      <c r="J129" s="149">
        <v>387.32</v>
      </c>
      <c r="K129" s="105">
        <f t="shared" si="49"/>
        <v>0.3421554770318021</v>
      </c>
      <c r="L129" s="147"/>
      <c r="M129" s="164"/>
      <c r="N129" s="164"/>
      <c r="O129" s="50"/>
      <c r="P129" s="164"/>
      <c r="Q129" s="127"/>
      <c r="R129" s="147"/>
      <c r="S129" s="240"/>
      <c r="T129" s="147"/>
      <c r="U129" s="164"/>
      <c r="V129" s="164"/>
      <c r="W129" s="50"/>
      <c r="X129" s="164"/>
    </row>
    <row r="130" spans="1:24">
      <c r="B130" s="34"/>
      <c r="C130" s="34"/>
      <c r="D130" s="72" t="s">
        <v>16</v>
      </c>
      <c r="E130" s="82" t="s">
        <v>168</v>
      </c>
      <c r="F130" s="96">
        <f t="shared" si="81"/>
        <v>3410</v>
      </c>
      <c r="G130" s="100">
        <f t="shared" si="82"/>
        <v>3410</v>
      </c>
      <c r="H130" s="105">
        <f t="shared" si="48"/>
        <v>1</v>
      </c>
      <c r="I130" s="109">
        <v>3410</v>
      </c>
      <c r="J130" s="149">
        <v>3410</v>
      </c>
      <c r="K130" s="105">
        <f t="shared" si="49"/>
        <v>1</v>
      </c>
      <c r="L130" s="147"/>
      <c r="M130" s="164"/>
      <c r="N130" s="164"/>
      <c r="O130" s="50"/>
      <c r="P130" s="164"/>
      <c r="Q130" s="127"/>
      <c r="R130" s="147"/>
      <c r="S130" s="240"/>
      <c r="T130" s="147"/>
      <c r="U130" s="164"/>
      <c r="V130" s="164"/>
      <c r="W130" s="50"/>
      <c r="X130" s="164"/>
    </row>
    <row r="131" spans="1:24">
      <c r="B131" s="34"/>
      <c r="C131" s="34"/>
      <c r="D131" s="70" t="s">
        <v>7</v>
      </c>
      <c r="E131" s="79" t="s">
        <v>8</v>
      </c>
      <c r="F131" s="96">
        <f t="shared" si="81"/>
        <v>25196</v>
      </c>
      <c r="G131" s="100">
        <f t="shared" si="82"/>
        <v>27344.95</v>
      </c>
      <c r="H131" s="105">
        <f t="shared" si="48"/>
        <v>1.0852893316399428</v>
      </c>
      <c r="I131" s="109">
        <v>25196</v>
      </c>
      <c r="J131" s="149">
        <v>27344.95</v>
      </c>
      <c r="K131" s="105">
        <f t="shared" si="49"/>
        <v>1.0852893316399428</v>
      </c>
      <c r="L131" s="147"/>
      <c r="M131" s="164"/>
      <c r="N131" s="164"/>
      <c r="O131" s="50"/>
      <c r="P131" s="164"/>
      <c r="Q131" s="127"/>
      <c r="R131" s="147"/>
      <c r="S131" s="240"/>
      <c r="T131" s="147"/>
      <c r="U131" s="164"/>
      <c r="V131" s="164"/>
      <c r="W131" s="50"/>
      <c r="X131" s="164"/>
    </row>
    <row r="132" spans="1:24">
      <c r="B132" s="34"/>
      <c r="C132" s="34"/>
      <c r="D132" s="70" t="s">
        <v>54</v>
      </c>
      <c r="E132" s="79" t="s">
        <v>135</v>
      </c>
      <c r="F132" s="96">
        <f t="shared" si="81"/>
        <v>12000</v>
      </c>
      <c r="G132" s="100">
        <f t="shared" si="82"/>
        <v>0</v>
      </c>
      <c r="H132" s="105">
        <f t="shared" si="48"/>
        <v>0</v>
      </c>
      <c r="I132" s="109">
        <v>12000</v>
      </c>
      <c r="J132" s="149"/>
      <c r="K132" s="105">
        <f t="shared" si="49"/>
        <v>0</v>
      </c>
      <c r="L132" s="147"/>
      <c r="M132" s="164"/>
      <c r="N132" s="164"/>
      <c r="O132" s="50"/>
      <c r="P132" s="164"/>
      <c r="Q132" s="127"/>
      <c r="R132" s="147"/>
      <c r="S132" s="240"/>
      <c r="T132" s="147"/>
      <c r="U132" s="164"/>
      <c r="V132" s="164"/>
      <c r="W132" s="50"/>
      <c r="X132" s="164"/>
    </row>
    <row r="133" spans="1:24" s="6" customFormat="1">
      <c r="A133" s="230"/>
      <c r="B133" s="33"/>
      <c r="C133" s="33">
        <v>80130</v>
      </c>
      <c r="D133" s="67"/>
      <c r="E133" s="85" t="s">
        <v>60</v>
      </c>
      <c r="F133" s="95">
        <f t="shared" si="81"/>
        <v>1393791</v>
      </c>
      <c r="G133" s="99">
        <f t="shared" si="82"/>
        <v>773672.20000000007</v>
      </c>
      <c r="H133" s="104">
        <f t="shared" si="48"/>
        <v>0.55508480109284686</v>
      </c>
      <c r="I133" s="111">
        <f>SUM(I134:I146)</f>
        <v>1068060</v>
      </c>
      <c r="J133" s="146">
        <f>SUM(J134:J146)</f>
        <v>768178.6100000001</v>
      </c>
      <c r="K133" s="104">
        <f t="shared" si="49"/>
        <v>0.7192279553583133</v>
      </c>
      <c r="L133" s="146">
        <f t="shared" ref="L133:R133" si="89">SUM(L134:L146)</f>
        <v>643240.21</v>
      </c>
      <c r="M133" s="168">
        <f t="shared" si="89"/>
        <v>0</v>
      </c>
      <c r="N133" s="168">
        <f t="shared" si="89"/>
        <v>0</v>
      </c>
      <c r="O133" s="53">
        <f t="shared" si="89"/>
        <v>0</v>
      </c>
      <c r="P133" s="168">
        <f t="shared" si="89"/>
        <v>0</v>
      </c>
      <c r="Q133" s="130">
        <f t="shared" si="89"/>
        <v>325731</v>
      </c>
      <c r="R133" s="146">
        <f t="shared" si="89"/>
        <v>5493.59</v>
      </c>
      <c r="S133" s="239">
        <f>SUM(R133/Q133)</f>
        <v>1.6865419625396418E-2</v>
      </c>
      <c r="T133" s="146">
        <f>SUM(T134:T146)</f>
        <v>0</v>
      </c>
      <c r="U133" s="168">
        <f>SUM(U134:U146)</f>
        <v>0</v>
      </c>
      <c r="V133" s="168">
        <f>SUM(V134:V146)</f>
        <v>0</v>
      </c>
      <c r="W133" s="53">
        <f>SUM(W134:W146)</f>
        <v>0</v>
      </c>
      <c r="X133" s="168">
        <f>SUM(X134:X146)</f>
        <v>0</v>
      </c>
    </row>
    <row r="134" spans="1:24">
      <c r="B134" s="34"/>
      <c r="C134" s="34"/>
      <c r="D134" s="72" t="s">
        <v>187</v>
      </c>
      <c r="E134" s="82" t="s">
        <v>188</v>
      </c>
      <c r="F134" s="96">
        <f t="shared" si="81"/>
        <v>602</v>
      </c>
      <c r="G134" s="100">
        <f t="shared" si="82"/>
        <v>443</v>
      </c>
      <c r="H134" s="105">
        <f t="shared" si="48"/>
        <v>0.73588039867109634</v>
      </c>
      <c r="I134" s="109">
        <v>602</v>
      </c>
      <c r="J134" s="149">
        <v>443</v>
      </c>
      <c r="K134" s="105">
        <f>SUM(J134/I134)</f>
        <v>0.73588039867109634</v>
      </c>
      <c r="L134" s="147"/>
      <c r="M134" s="164"/>
      <c r="N134" s="164"/>
      <c r="O134" s="50"/>
      <c r="P134" s="164"/>
      <c r="Q134" s="127"/>
      <c r="R134" s="147"/>
      <c r="S134" s="240"/>
      <c r="T134" s="147"/>
      <c r="U134" s="164"/>
      <c r="V134" s="164"/>
      <c r="W134" s="50"/>
      <c r="X134" s="164"/>
    </row>
    <row r="135" spans="1:24">
      <c r="B135" s="34"/>
      <c r="C135" s="34"/>
      <c r="D135" s="72" t="s">
        <v>12</v>
      </c>
      <c r="E135" s="82" t="s">
        <v>13</v>
      </c>
      <c r="F135" s="96">
        <f t="shared" si="81"/>
        <v>422</v>
      </c>
      <c r="G135" s="100">
        <f t="shared" si="82"/>
        <v>117</v>
      </c>
      <c r="H135" s="105">
        <f t="shared" si="48"/>
        <v>0.2772511848341232</v>
      </c>
      <c r="I135" s="109">
        <v>422</v>
      </c>
      <c r="J135" s="149">
        <v>117</v>
      </c>
      <c r="K135" s="105">
        <f t="shared" ref="K135:K137" si="90">SUM(J135/I135)</f>
        <v>0.2772511848341232</v>
      </c>
      <c r="L135" s="147"/>
      <c r="M135" s="164"/>
      <c r="N135" s="164"/>
      <c r="O135" s="50"/>
      <c r="P135" s="164"/>
      <c r="Q135" s="127"/>
      <c r="R135" s="147"/>
      <c r="S135" s="240"/>
      <c r="T135" s="147"/>
      <c r="U135" s="164"/>
      <c r="V135" s="164"/>
      <c r="W135" s="50"/>
      <c r="X135" s="164"/>
    </row>
    <row r="136" spans="1:24">
      <c r="B136" s="34"/>
      <c r="C136" s="34"/>
      <c r="D136" s="72" t="s">
        <v>32</v>
      </c>
      <c r="E136" s="82" t="s">
        <v>172</v>
      </c>
      <c r="F136" s="96">
        <f t="shared" si="81"/>
        <v>64837</v>
      </c>
      <c r="G136" s="100">
        <f t="shared" si="82"/>
        <v>35478.47</v>
      </c>
      <c r="H136" s="105">
        <f t="shared" si="48"/>
        <v>0.54719481160448513</v>
      </c>
      <c r="I136" s="109">
        <v>64837</v>
      </c>
      <c r="J136" s="149">
        <v>35478.47</v>
      </c>
      <c r="K136" s="105">
        <f t="shared" si="90"/>
        <v>0.54719481160448513</v>
      </c>
      <c r="L136" s="147"/>
      <c r="M136" s="164"/>
      <c r="N136" s="164"/>
      <c r="O136" s="50"/>
      <c r="P136" s="164"/>
      <c r="Q136" s="127"/>
      <c r="R136" s="147"/>
      <c r="S136" s="240"/>
      <c r="T136" s="147"/>
      <c r="U136" s="164"/>
      <c r="V136" s="164"/>
      <c r="W136" s="50"/>
      <c r="X136" s="164"/>
    </row>
    <row r="137" spans="1:24">
      <c r="B137" s="34"/>
      <c r="C137" s="34"/>
      <c r="D137" s="70" t="s">
        <v>52</v>
      </c>
      <c r="E137" s="82" t="s">
        <v>53</v>
      </c>
      <c r="F137" s="96">
        <f t="shared" si="81"/>
        <v>38956</v>
      </c>
      <c r="G137" s="100">
        <f t="shared" si="82"/>
        <v>11995.73</v>
      </c>
      <c r="H137" s="105">
        <f t="shared" si="48"/>
        <v>0.30793022897628092</v>
      </c>
      <c r="I137" s="109">
        <v>38956</v>
      </c>
      <c r="J137" s="149">
        <v>11995.73</v>
      </c>
      <c r="K137" s="105">
        <f t="shared" si="90"/>
        <v>0.30793022897628092</v>
      </c>
      <c r="L137" s="147"/>
      <c r="M137" s="164"/>
      <c r="N137" s="164"/>
      <c r="O137" s="50"/>
      <c r="P137" s="164"/>
      <c r="Q137" s="127"/>
      <c r="R137" s="147"/>
      <c r="S137" s="240"/>
      <c r="T137" s="147"/>
      <c r="U137" s="164"/>
      <c r="V137" s="164"/>
      <c r="W137" s="50"/>
      <c r="X137" s="164"/>
    </row>
    <row r="138" spans="1:24">
      <c r="B138" s="34"/>
      <c r="C138" s="34"/>
      <c r="D138" s="70" t="s">
        <v>61</v>
      </c>
      <c r="E138" s="82" t="s">
        <v>62</v>
      </c>
      <c r="F138" s="96">
        <f t="shared" si="81"/>
        <v>0</v>
      </c>
      <c r="G138" s="100">
        <f t="shared" si="82"/>
        <v>5493.59</v>
      </c>
      <c r="H138" s="105"/>
      <c r="I138" s="109"/>
      <c r="J138" s="149"/>
      <c r="K138" s="105"/>
      <c r="L138" s="147"/>
      <c r="M138" s="164"/>
      <c r="N138" s="164"/>
      <c r="O138" s="50"/>
      <c r="P138" s="164"/>
      <c r="Q138" s="127"/>
      <c r="R138" s="147">
        <v>5493.59</v>
      </c>
      <c r="S138" s="240"/>
      <c r="T138" s="147"/>
      <c r="U138" s="164"/>
      <c r="V138" s="164"/>
      <c r="W138" s="50"/>
      <c r="X138" s="164"/>
    </row>
    <row r="139" spans="1:24">
      <c r="B139" s="34"/>
      <c r="C139" s="34"/>
      <c r="D139" s="70" t="s">
        <v>29</v>
      </c>
      <c r="E139" s="82" t="s">
        <v>163</v>
      </c>
      <c r="F139" s="96">
        <f t="shared" si="81"/>
        <v>2658</v>
      </c>
      <c r="G139" s="100">
        <f t="shared" si="82"/>
        <v>1983.49</v>
      </c>
      <c r="H139" s="105">
        <f t="shared" si="48"/>
        <v>0.74623401053423633</v>
      </c>
      <c r="I139" s="109">
        <v>2658</v>
      </c>
      <c r="J139" s="149">
        <v>1983.49</v>
      </c>
      <c r="K139" s="105">
        <f t="shared" si="49"/>
        <v>0.74623401053423633</v>
      </c>
      <c r="L139" s="147"/>
      <c r="M139" s="164"/>
      <c r="N139" s="164"/>
      <c r="O139" s="50"/>
      <c r="P139" s="164"/>
      <c r="Q139" s="127"/>
      <c r="R139" s="147"/>
      <c r="S139" s="240"/>
      <c r="T139" s="147"/>
      <c r="U139" s="164"/>
      <c r="V139" s="164"/>
      <c r="W139" s="50"/>
      <c r="X139" s="164"/>
    </row>
    <row r="140" spans="1:24">
      <c r="B140" s="34"/>
      <c r="C140" s="34"/>
      <c r="D140" s="70" t="s">
        <v>7</v>
      </c>
      <c r="E140" s="79" t="s">
        <v>8</v>
      </c>
      <c r="F140" s="96">
        <f t="shared" si="81"/>
        <v>51352</v>
      </c>
      <c r="G140" s="100">
        <f t="shared" si="82"/>
        <v>67528.710000000006</v>
      </c>
      <c r="H140" s="105">
        <f t="shared" si="48"/>
        <v>1.3150161629537311</v>
      </c>
      <c r="I140" s="109">
        <v>51352</v>
      </c>
      <c r="J140" s="149">
        <v>67528.710000000006</v>
      </c>
      <c r="K140" s="105">
        <f t="shared" si="49"/>
        <v>1.3150161629537311</v>
      </c>
      <c r="L140" s="147"/>
      <c r="M140" s="164"/>
      <c r="N140" s="164"/>
      <c r="O140" s="50"/>
      <c r="P140" s="164"/>
      <c r="Q140" s="127"/>
      <c r="R140" s="147"/>
      <c r="S140" s="240"/>
      <c r="T140" s="147"/>
      <c r="U140" s="164"/>
      <c r="V140" s="164"/>
      <c r="W140" s="50"/>
      <c r="X140" s="164"/>
    </row>
    <row r="141" spans="1:24">
      <c r="B141" s="34"/>
      <c r="C141" s="34"/>
      <c r="D141" s="70" t="s">
        <v>104</v>
      </c>
      <c r="E141" s="79" t="s">
        <v>106</v>
      </c>
      <c r="F141" s="96">
        <f t="shared" si="81"/>
        <v>0</v>
      </c>
      <c r="G141" s="100">
        <f t="shared" si="82"/>
        <v>0</v>
      </c>
      <c r="H141" s="105"/>
      <c r="I141" s="109"/>
      <c r="J141" s="149"/>
      <c r="K141" s="105"/>
      <c r="L141" s="147"/>
      <c r="M141" s="164"/>
      <c r="N141" s="164"/>
      <c r="O141" s="50"/>
      <c r="P141" s="164"/>
      <c r="Q141" s="127"/>
      <c r="R141" s="147"/>
      <c r="S141" s="240"/>
      <c r="T141" s="147"/>
      <c r="U141" s="164"/>
      <c r="V141" s="164"/>
      <c r="W141" s="50"/>
      <c r="X141" s="164"/>
    </row>
    <row r="142" spans="1:24">
      <c r="B142" s="34"/>
      <c r="C142" s="34"/>
      <c r="D142" s="70" t="s">
        <v>158</v>
      </c>
      <c r="E142" s="79" t="s">
        <v>106</v>
      </c>
      <c r="F142" s="96">
        <f t="shared" si="81"/>
        <v>669267</v>
      </c>
      <c r="G142" s="100">
        <f t="shared" si="82"/>
        <v>450765.77</v>
      </c>
      <c r="H142" s="105">
        <f t="shared" si="48"/>
        <v>0.67352158406136864</v>
      </c>
      <c r="I142" s="109">
        <v>669267</v>
      </c>
      <c r="J142" s="149">
        <v>450765.77</v>
      </c>
      <c r="K142" s="105">
        <f t="shared" si="49"/>
        <v>0.67352158406136864</v>
      </c>
      <c r="L142" s="147">
        <v>450765.77</v>
      </c>
      <c r="M142" s="164"/>
      <c r="N142" s="164"/>
      <c r="O142" s="50"/>
      <c r="P142" s="164"/>
      <c r="Q142" s="127"/>
      <c r="R142" s="147"/>
      <c r="S142" s="240"/>
      <c r="T142" s="147"/>
      <c r="U142" s="164"/>
      <c r="V142" s="164"/>
      <c r="W142" s="50"/>
      <c r="X142" s="164"/>
    </row>
    <row r="143" spans="1:24">
      <c r="B143" s="34"/>
      <c r="C143" s="34"/>
      <c r="D143" s="70" t="s">
        <v>156</v>
      </c>
      <c r="E143" s="79" t="s">
        <v>106</v>
      </c>
      <c r="F143" s="96">
        <f t="shared" si="81"/>
        <v>239966</v>
      </c>
      <c r="G143" s="100">
        <f t="shared" si="82"/>
        <v>192474.44</v>
      </c>
      <c r="H143" s="105">
        <f t="shared" si="48"/>
        <v>0.80209046281556551</v>
      </c>
      <c r="I143" s="109">
        <v>239966</v>
      </c>
      <c r="J143" s="149">
        <v>192474.44</v>
      </c>
      <c r="K143" s="105">
        <f t="shared" si="49"/>
        <v>0.80209046281556551</v>
      </c>
      <c r="L143" s="147">
        <v>192474.44</v>
      </c>
      <c r="M143" s="164"/>
      <c r="N143" s="164"/>
      <c r="O143" s="50"/>
      <c r="P143" s="164"/>
      <c r="Q143" s="127"/>
      <c r="R143" s="147"/>
      <c r="S143" s="240"/>
      <c r="T143" s="147"/>
      <c r="U143" s="164"/>
      <c r="V143" s="164"/>
      <c r="W143" s="50"/>
      <c r="X143" s="164"/>
    </row>
    <row r="144" spans="1:24">
      <c r="B144" s="34"/>
      <c r="C144" s="34"/>
      <c r="D144" s="70" t="s">
        <v>59</v>
      </c>
      <c r="E144" s="79" t="s">
        <v>119</v>
      </c>
      <c r="F144" s="96">
        <f t="shared" si="81"/>
        <v>0</v>
      </c>
      <c r="G144" s="100">
        <f t="shared" si="82"/>
        <v>7392</v>
      </c>
      <c r="H144" s="105"/>
      <c r="I144" s="109"/>
      <c r="J144" s="149">
        <v>7392</v>
      </c>
      <c r="K144" s="105"/>
      <c r="L144" s="147"/>
      <c r="M144" s="164"/>
      <c r="N144" s="164"/>
      <c r="O144" s="50"/>
      <c r="P144" s="164"/>
      <c r="Q144" s="127"/>
      <c r="R144" s="147"/>
      <c r="S144" s="240"/>
      <c r="T144" s="147"/>
      <c r="U144" s="164"/>
      <c r="V144" s="164"/>
      <c r="W144" s="50"/>
      <c r="X144" s="164"/>
    </row>
    <row r="145" spans="1:24">
      <c r="B145" s="34"/>
      <c r="C145" s="34"/>
      <c r="D145" s="70" t="s">
        <v>160</v>
      </c>
      <c r="E145" s="79" t="s">
        <v>106</v>
      </c>
      <c r="F145" s="96">
        <f t="shared" si="81"/>
        <v>1831</v>
      </c>
      <c r="G145" s="100">
        <f t="shared" si="82"/>
        <v>0</v>
      </c>
      <c r="H145" s="105">
        <f t="shared" si="48"/>
        <v>0</v>
      </c>
      <c r="I145" s="109"/>
      <c r="J145" s="149"/>
      <c r="K145" s="105"/>
      <c r="L145" s="147"/>
      <c r="M145" s="164"/>
      <c r="N145" s="164"/>
      <c r="O145" s="50"/>
      <c r="P145" s="164"/>
      <c r="Q145" s="127">
        <v>1831</v>
      </c>
      <c r="R145" s="147"/>
      <c r="S145" s="240"/>
      <c r="T145" s="147"/>
      <c r="U145" s="164"/>
      <c r="V145" s="164"/>
      <c r="W145" s="50"/>
      <c r="X145" s="164"/>
    </row>
    <row r="146" spans="1:24">
      <c r="B146" s="34"/>
      <c r="C146" s="34"/>
      <c r="D146" s="70" t="s">
        <v>102</v>
      </c>
      <c r="E146" s="79" t="s">
        <v>140</v>
      </c>
      <c r="F146" s="96">
        <f t="shared" si="81"/>
        <v>323900</v>
      </c>
      <c r="G146" s="100">
        <f t="shared" si="82"/>
        <v>0</v>
      </c>
      <c r="H146" s="105">
        <f t="shared" si="48"/>
        <v>0</v>
      </c>
      <c r="I146" s="109"/>
      <c r="J146" s="149"/>
      <c r="K146" s="105"/>
      <c r="L146" s="149"/>
      <c r="M146" s="164"/>
      <c r="N146" s="164"/>
      <c r="O146" s="50"/>
      <c r="P146" s="164"/>
      <c r="Q146" s="127">
        <v>323900</v>
      </c>
      <c r="R146" s="147"/>
      <c r="S146" s="240">
        <f>SUM(R146/Q146)</f>
        <v>0</v>
      </c>
      <c r="T146" s="147"/>
      <c r="U146" s="164"/>
      <c r="V146" s="164"/>
      <c r="W146" s="50"/>
      <c r="X146" s="164"/>
    </row>
    <row r="147" spans="1:24" s="6" customFormat="1">
      <c r="A147" s="230"/>
      <c r="B147" s="37"/>
      <c r="C147" s="37">
        <v>80144</v>
      </c>
      <c r="D147" s="73"/>
      <c r="E147" s="83" t="s">
        <v>86</v>
      </c>
      <c r="F147" s="95">
        <f t="shared" si="81"/>
        <v>129000</v>
      </c>
      <c r="G147" s="99">
        <f t="shared" si="82"/>
        <v>81393.919999999998</v>
      </c>
      <c r="H147" s="104">
        <f t="shared" si="48"/>
        <v>0.63096062015503873</v>
      </c>
      <c r="I147" s="116">
        <f>SUM(I148:I149)</f>
        <v>129000</v>
      </c>
      <c r="J147" s="150">
        <f>SUM(J148:J149)</f>
        <v>81393.919999999998</v>
      </c>
      <c r="K147" s="104">
        <f t="shared" si="49"/>
        <v>0.63096062015503873</v>
      </c>
      <c r="L147" s="150">
        <f t="shared" ref="L147:R147" si="91">SUM(L148:L149)</f>
        <v>0</v>
      </c>
      <c r="M147" s="169">
        <f t="shared" si="91"/>
        <v>0</v>
      </c>
      <c r="N147" s="169">
        <f t="shared" si="91"/>
        <v>0</v>
      </c>
      <c r="O147" s="54">
        <f t="shared" si="91"/>
        <v>0</v>
      </c>
      <c r="P147" s="169">
        <f t="shared" si="91"/>
        <v>0</v>
      </c>
      <c r="Q147" s="133">
        <f t="shared" si="91"/>
        <v>0</v>
      </c>
      <c r="R147" s="150">
        <f t="shared" si="91"/>
        <v>0</v>
      </c>
      <c r="S147" s="239"/>
      <c r="T147" s="150">
        <f>SUM(T148:T149)</f>
        <v>0</v>
      </c>
      <c r="U147" s="169">
        <f>SUM(U148:U149)</f>
        <v>0</v>
      </c>
      <c r="V147" s="169">
        <f>SUM(V148:V149)</f>
        <v>0</v>
      </c>
      <c r="W147" s="54">
        <f>SUM(W148:W149)</f>
        <v>0</v>
      </c>
      <c r="X147" s="169">
        <f>SUM(X148:X149)</f>
        <v>0</v>
      </c>
    </row>
    <row r="148" spans="1:24" s="6" customFormat="1">
      <c r="A148" s="230"/>
      <c r="B148" s="40"/>
      <c r="C148" s="40"/>
      <c r="D148" s="70" t="s">
        <v>57</v>
      </c>
      <c r="E148" s="89" t="s">
        <v>58</v>
      </c>
      <c r="F148" s="96">
        <f t="shared" si="81"/>
        <v>36000</v>
      </c>
      <c r="G148" s="100">
        <f t="shared" si="82"/>
        <v>1328.48</v>
      </c>
      <c r="H148" s="105">
        <f t="shared" si="48"/>
        <v>3.6902222222222225E-2</v>
      </c>
      <c r="I148" s="109">
        <v>36000</v>
      </c>
      <c r="J148" s="149">
        <v>1328.48</v>
      </c>
      <c r="K148" s="105">
        <f t="shared" si="49"/>
        <v>3.6902222222222225E-2</v>
      </c>
      <c r="L148" s="149"/>
      <c r="M148" s="170"/>
      <c r="N148" s="170"/>
      <c r="O148" s="55"/>
      <c r="P148" s="170"/>
      <c r="Q148" s="134"/>
      <c r="R148" s="149"/>
      <c r="S148" s="240"/>
      <c r="T148" s="149"/>
      <c r="U148" s="170"/>
      <c r="V148" s="170"/>
      <c r="W148" s="55"/>
      <c r="X148" s="170"/>
    </row>
    <row r="149" spans="1:24">
      <c r="B149" s="41"/>
      <c r="C149" s="34"/>
      <c r="D149" s="70" t="s">
        <v>7</v>
      </c>
      <c r="E149" s="79" t="s">
        <v>8</v>
      </c>
      <c r="F149" s="96">
        <f t="shared" si="81"/>
        <v>93000</v>
      </c>
      <c r="G149" s="100">
        <f t="shared" si="82"/>
        <v>80065.440000000002</v>
      </c>
      <c r="H149" s="105">
        <f t="shared" si="48"/>
        <v>0.86091870967741935</v>
      </c>
      <c r="I149" s="109">
        <v>93000</v>
      </c>
      <c r="J149" s="149">
        <v>80065.440000000002</v>
      </c>
      <c r="K149" s="105">
        <f t="shared" si="49"/>
        <v>0.86091870967741935</v>
      </c>
      <c r="L149" s="147"/>
      <c r="M149" s="164"/>
      <c r="N149" s="164"/>
      <c r="O149" s="50"/>
      <c r="P149" s="164"/>
      <c r="Q149" s="127"/>
      <c r="R149" s="147"/>
      <c r="S149" s="240"/>
      <c r="T149" s="147"/>
      <c r="U149" s="164"/>
      <c r="V149" s="164"/>
      <c r="W149" s="50"/>
      <c r="X149" s="164"/>
    </row>
    <row r="150" spans="1:24" s="6" customFormat="1">
      <c r="A150" s="230"/>
      <c r="B150" s="33"/>
      <c r="C150" s="33">
        <v>80148</v>
      </c>
      <c r="D150" s="67"/>
      <c r="E150" s="78" t="s">
        <v>63</v>
      </c>
      <c r="F150" s="95">
        <f t="shared" si="81"/>
        <v>46000</v>
      </c>
      <c r="G150" s="99">
        <f t="shared" si="82"/>
        <v>29790.400000000001</v>
      </c>
      <c r="H150" s="104">
        <f t="shared" si="48"/>
        <v>0.64761739130434781</v>
      </c>
      <c r="I150" s="108">
        <f>SUM(I151)</f>
        <v>46000</v>
      </c>
      <c r="J150" s="143">
        <f t="shared" ref="J150:X154" si="92">SUM(J151)</f>
        <v>29790.400000000001</v>
      </c>
      <c r="K150" s="104">
        <f t="shared" si="49"/>
        <v>0.64761739130434781</v>
      </c>
      <c r="L150" s="143">
        <f t="shared" si="92"/>
        <v>0</v>
      </c>
      <c r="M150" s="163">
        <f t="shared" si="92"/>
        <v>0</v>
      </c>
      <c r="N150" s="163">
        <f t="shared" si="92"/>
        <v>0</v>
      </c>
      <c r="O150" s="49">
        <f t="shared" si="92"/>
        <v>0</v>
      </c>
      <c r="P150" s="163">
        <f t="shared" si="92"/>
        <v>0</v>
      </c>
      <c r="Q150" s="126">
        <f t="shared" si="92"/>
        <v>0</v>
      </c>
      <c r="R150" s="143">
        <f t="shared" si="92"/>
        <v>0</v>
      </c>
      <c r="S150" s="239"/>
      <c r="T150" s="143">
        <f t="shared" si="92"/>
        <v>0</v>
      </c>
      <c r="U150" s="163">
        <f t="shared" si="92"/>
        <v>0</v>
      </c>
      <c r="V150" s="163">
        <f t="shared" si="92"/>
        <v>0</v>
      </c>
      <c r="W150" s="49">
        <f t="shared" si="92"/>
        <v>0</v>
      </c>
      <c r="X150" s="163">
        <f t="shared" si="92"/>
        <v>0</v>
      </c>
    </row>
    <row r="151" spans="1:24">
      <c r="B151" s="34"/>
      <c r="C151" s="34"/>
      <c r="D151" s="70" t="s">
        <v>52</v>
      </c>
      <c r="E151" s="82" t="s">
        <v>53</v>
      </c>
      <c r="F151" s="96">
        <f t="shared" si="81"/>
        <v>46000</v>
      </c>
      <c r="G151" s="100">
        <f t="shared" si="82"/>
        <v>29790.400000000001</v>
      </c>
      <c r="H151" s="105">
        <f t="shared" si="48"/>
        <v>0.64761739130434781</v>
      </c>
      <c r="I151" s="109">
        <v>46000</v>
      </c>
      <c r="J151" s="149">
        <v>29790.400000000001</v>
      </c>
      <c r="K151" s="105">
        <f t="shared" si="49"/>
        <v>0.64761739130434781</v>
      </c>
      <c r="L151" s="147"/>
      <c r="M151" s="164"/>
      <c r="N151" s="164"/>
      <c r="O151" s="50"/>
      <c r="P151" s="164"/>
      <c r="Q151" s="127"/>
      <c r="R151" s="147"/>
      <c r="S151" s="240"/>
      <c r="T151" s="147"/>
      <c r="U151" s="164"/>
      <c r="V151" s="164"/>
      <c r="W151" s="50"/>
      <c r="X151" s="164"/>
    </row>
    <row r="152" spans="1:24" hidden="1">
      <c r="B152" s="45"/>
      <c r="C152" s="45">
        <v>80150</v>
      </c>
      <c r="D152" s="73"/>
      <c r="E152" s="91" t="s">
        <v>169</v>
      </c>
      <c r="F152" s="95">
        <f t="shared" ref="F152:F155" si="93">SUM(I152+Q152)</f>
        <v>0</v>
      </c>
      <c r="G152" s="99">
        <f t="shared" ref="G152:G155" si="94">SUM(J152+R152)</f>
        <v>0</v>
      </c>
      <c r="H152" s="104" t="e">
        <f t="shared" ref="H152:H155" si="95">SUM(G152/F152)</f>
        <v>#DIV/0!</v>
      </c>
      <c r="I152" s="116">
        <f>SUM(I153)</f>
        <v>0</v>
      </c>
      <c r="J152" s="150">
        <f t="shared" si="92"/>
        <v>0</v>
      </c>
      <c r="K152" s="104" t="e">
        <f t="shared" ref="K152:K155" si="96">SUM(J152/I152)</f>
        <v>#DIV/0!</v>
      </c>
      <c r="L152" s="161">
        <f t="shared" si="92"/>
        <v>0</v>
      </c>
      <c r="M152" s="179">
        <f t="shared" si="92"/>
        <v>0</v>
      </c>
      <c r="N152" s="179">
        <f t="shared" si="92"/>
        <v>0</v>
      </c>
      <c r="O152" s="61">
        <f t="shared" si="92"/>
        <v>0</v>
      </c>
      <c r="P152" s="179">
        <f t="shared" si="92"/>
        <v>0</v>
      </c>
      <c r="Q152" s="140">
        <f t="shared" si="92"/>
        <v>0</v>
      </c>
      <c r="R152" s="161">
        <f t="shared" si="92"/>
        <v>0</v>
      </c>
      <c r="S152" s="239"/>
      <c r="T152" s="161">
        <f t="shared" si="92"/>
        <v>0</v>
      </c>
      <c r="U152" s="179">
        <f t="shared" si="92"/>
        <v>0</v>
      </c>
      <c r="V152" s="179">
        <f t="shared" si="92"/>
        <v>0</v>
      </c>
      <c r="W152" s="61">
        <f t="shared" si="92"/>
        <v>0</v>
      </c>
      <c r="X152" s="179">
        <f t="shared" si="92"/>
        <v>0</v>
      </c>
    </row>
    <row r="153" spans="1:24" hidden="1">
      <c r="B153" s="34"/>
      <c r="C153" s="34"/>
      <c r="D153" s="72" t="s">
        <v>7</v>
      </c>
      <c r="E153" s="82" t="s">
        <v>8</v>
      </c>
      <c r="F153" s="96">
        <f t="shared" si="93"/>
        <v>0</v>
      </c>
      <c r="G153" s="100">
        <f t="shared" si="94"/>
        <v>0</v>
      </c>
      <c r="H153" s="105" t="e">
        <f t="shared" si="95"/>
        <v>#DIV/0!</v>
      </c>
      <c r="I153" s="109"/>
      <c r="J153" s="149"/>
      <c r="K153" s="105" t="e">
        <f t="shared" si="96"/>
        <v>#DIV/0!</v>
      </c>
      <c r="L153" s="147"/>
      <c r="M153" s="164"/>
      <c r="N153" s="164"/>
      <c r="O153" s="50"/>
      <c r="P153" s="164"/>
      <c r="Q153" s="127"/>
      <c r="R153" s="147"/>
      <c r="S153" s="240"/>
      <c r="T153" s="147"/>
      <c r="U153" s="164"/>
      <c r="V153" s="164"/>
      <c r="W153" s="50"/>
      <c r="X153" s="164"/>
    </row>
    <row r="154" spans="1:24">
      <c r="B154" s="45"/>
      <c r="C154" s="45">
        <v>80151</v>
      </c>
      <c r="D154" s="73"/>
      <c r="E154" s="91" t="s">
        <v>170</v>
      </c>
      <c r="F154" s="95">
        <f t="shared" si="93"/>
        <v>10000</v>
      </c>
      <c r="G154" s="99">
        <f t="shared" si="94"/>
        <v>1460</v>
      </c>
      <c r="H154" s="104">
        <f t="shared" si="95"/>
        <v>0.14599999999999999</v>
      </c>
      <c r="I154" s="116">
        <f>SUM(I155)</f>
        <v>10000</v>
      </c>
      <c r="J154" s="150">
        <f t="shared" si="92"/>
        <v>1460</v>
      </c>
      <c r="K154" s="104">
        <f t="shared" si="96"/>
        <v>0.14599999999999999</v>
      </c>
      <c r="L154" s="161">
        <f t="shared" si="92"/>
        <v>0</v>
      </c>
      <c r="M154" s="179">
        <f t="shared" si="92"/>
        <v>0</v>
      </c>
      <c r="N154" s="179">
        <f t="shared" si="92"/>
        <v>0</v>
      </c>
      <c r="O154" s="61">
        <f t="shared" si="92"/>
        <v>0</v>
      </c>
      <c r="P154" s="179">
        <f t="shared" si="92"/>
        <v>0</v>
      </c>
      <c r="Q154" s="140">
        <f t="shared" si="92"/>
        <v>0</v>
      </c>
      <c r="R154" s="161">
        <f t="shared" si="92"/>
        <v>0</v>
      </c>
      <c r="S154" s="239"/>
      <c r="T154" s="161">
        <f t="shared" si="92"/>
        <v>0</v>
      </c>
      <c r="U154" s="179">
        <f t="shared" si="92"/>
        <v>0</v>
      </c>
      <c r="V154" s="179">
        <f t="shared" si="92"/>
        <v>0</v>
      </c>
      <c r="W154" s="61">
        <f t="shared" si="92"/>
        <v>0</v>
      </c>
      <c r="X154" s="179">
        <f t="shared" si="92"/>
        <v>0</v>
      </c>
    </row>
    <row r="155" spans="1:24">
      <c r="B155" s="34"/>
      <c r="C155" s="34"/>
      <c r="D155" s="70" t="s">
        <v>7</v>
      </c>
      <c r="E155" s="82" t="s">
        <v>8</v>
      </c>
      <c r="F155" s="96">
        <f t="shared" si="93"/>
        <v>10000</v>
      </c>
      <c r="G155" s="100">
        <f t="shared" si="94"/>
        <v>1460</v>
      </c>
      <c r="H155" s="105">
        <f t="shared" si="95"/>
        <v>0.14599999999999999</v>
      </c>
      <c r="I155" s="109">
        <v>10000</v>
      </c>
      <c r="J155" s="149">
        <v>1460</v>
      </c>
      <c r="K155" s="105">
        <f t="shared" si="96"/>
        <v>0.14599999999999999</v>
      </c>
      <c r="L155" s="147"/>
      <c r="M155" s="164"/>
      <c r="N155" s="164"/>
      <c r="O155" s="50"/>
      <c r="P155" s="164"/>
      <c r="Q155" s="127"/>
      <c r="R155" s="147"/>
      <c r="S155" s="240"/>
      <c r="T155" s="147"/>
      <c r="U155" s="164"/>
      <c r="V155" s="164"/>
      <c r="W155" s="50"/>
      <c r="X155" s="164"/>
    </row>
    <row r="156" spans="1:24" s="6" customFormat="1" ht="12" customHeight="1">
      <c r="A156" s="230"/>
      <c r="B156" s="33"/>
      <c r="C156" s="33">
        <v>80195</v>
      </c>
      <c r="D156" s="67"/>
      <c r="E156" s="85" t="s">
        <v>64</v>
      </c>
      <c r="F156" s="95">
        <f>SUM(I156+Q156)</f>
        <v>2220624</v>
      </c>
      <c r="G156" s="99">
        <f t="shared" si="82"/>
        <v>1627059.1799999997</v>
      </c>
      <c r="H156" s="104">
        <f>SUM(G156/F156)</f>
        <v>0.73270359142295127</v>
      </c>
      <c r="I156" s="108">
        <f>SUM(I157:I161)</f>
        <v>2179811</v>
      </c>
      <c r="J156" s="143">
        <f>SUM(J157:J161)</f>
        <v>1587168.2999999998</v>
      </c>
      <c r="K156" s="104">
        <f>SUM(J156/I156)</f>
        <v>0.72812197938261614</v>
      </c>
      <c r="L156" s="143">
        <f>SUM(L157:L161)</f>
        <v>1586436.5999999999</v>
      </c>
      <c r="M156" s="163">
        <f t="shared" ref="M156:P156" si="97">SUM(M157:M157)</f>
        <v>0</v>
      </c>
      <c r="N156" s="163">
        <f t="shared" si="97"/>
        <v>0</v>
      </c>
      <c r="O156" s="49">
        <f t="shared" si="97"/>
        <v>0</v>
      </c>
      <c r="P156" s="163">
        <f t="shared" si="97"/>
        <v>0</v>
      </c>
      <c r="Q156" s="126">
        <f>SUM(Q157:Q161)</f>
        <v>40813</v>
      </c>
      <c r="R156" s="143">
        <f>SUM(R157:R161)</f>
        <v>39890.880000000005</v>
      </c>
      <c r="S156" s="239">
        <f>SUM(R156/Q156)</f>
        <v>0.97740621860681653</v>
      </c>
      <c r="T156" s="143">
        <f>SUM(T157:T161)</f>
        <v>39890.880000000005</v>
      </c>
      <c r="U156" s="163">
        <f>SUM(U157:U157)</f>
        <v>0</v>
      </c>
      <c r="V156" s="163">
        <f>SUM(V157:V157)</f>
        <v>0</v>
      </c>
      <c r="W156" s="49">
        <f>SUM(W157:W157)</f>
        <v>0</v>
      </c>
      <c r="X156" s="163">
        <f>SUM(X157:X157)</f>
        <v>0</v>
      </c>
    </row>
    <row r="157" spans="1:24" ht="12" customHeight="1">
      <c r="B157" s="34"/>
      <c r="C157" s="34"/>
      <c r="D157" s="70" t="s">
        <v>7</v>
      </c>
      <c r="E157" s="79" t="s">
        <v>8</v>
      </c>
      <c r="F157" s="96">
        <f t="shared" si="81"/>
        <v>0</v>
      </c>
      <c r="G157" s="100">
        <f t="shared" si="82"/>
        <v>731.7</v>
      </c>
      <c r="H157" s="105"/>
      <c r="I157" s="109">
        <v>0</v>
      </c>
      <c r="J157" s="151">
        <v>731.7</v>
      </c>
      <c r="K157" s="105"/>
      <c r="L157" s="147"/>
      <c r="M157" s="164"/>
      <c r="N157" s="164"/>
      <c r="O157" s="50"/>
      <c r="P157" s="164"/>
      <c r="Q157" s="134"/>
      <c r="R157" s="147"/>
      <c r="S157" s="240"/>
      <c r="T157" s="147"/>
      <c r="U157" s="164"/>
      <c r="V157" s="164"/>
      <c r="W157" s="50"/>
      <c r="X157" s="164"/>
    </row>
    <row r="158" spans="1:24" ht="12" customHeight="1">
      <c r="B158" s="34"/>
      <c r="C158" s="34"/>
      <c r="D158" s="70" t="s">
        <v>156</v>
      </c>
      <c r="E158" s="79" t="s">
        <v>106</v>
      </c>
      <c r="F158" s="96">
        <f t="shared" si="81"/>
        <v>2037828</v>
      </c>
      <c r="G158" s="100">
        <f t="shared" si="82"/>
        <v>1476323.16</v>
      </c>
      <c r="H158" s="105">
        <f t="shared" ref="H158:H161" si="98">SUM(G158/F158)</f>
        <v>0.72445915945801109</v>
      </c>
      <c r="I158" s="109">
        <v>2037828</v>
      </c>
      <c r="J158" s="151">
        <v>1476323.16</v>
      </c>
      <c r="K158" s="105">
        <f t="shared" ref="K158:K159" si="99">SUM(J158/I158)</f>
        <v>0.72445915945801109</v>
      </c>
      <c r="L158" s="147">
        <v>1476323.16</v>
      </c>
      <c r="M158" s="164"/>
      <c r="N158" s="164"/>
      <c r="O158" s="50"/>
      <c r="P158" s="164"/>
      <c r="Q158" s="134"/>
      <c r="R158" s="147"/>
      <c r="S158" s="240"/>
      <c r="T158" s="147"/>
      <c r="U158" s="164"/>
      <c r="V158" s="164"/>
      <c r="W158" s="50"/>
      <c r="X158" s="164"/>
    </row>
    <row r="159" spans="1:24" ht="12" customHeight="1">
      <c r="B159" s="34"/>
      <c r="C159" s="34"/>
      <c r="D159" s="70" t="s">
        <v>159</v>
      </c>
      <c r="E159" s="79" t="s">
        <v>106</v>
      </c>
      <c r="F159" s="96">
        <f t="shared" si="81"/>
        <v>141983</v>
      </c>
      <c r="G159" s="100">
        <f t="shared" si="82"/>
        <v>110113.44</v>
      </c>
      <c r="H159" s="105">
        <f t="shared" si="98"/>
        <v>0.77553960685434176</v>
      </c>
      <c r="I159" s="109">
        <v>141983</v>
      </c>
      <c r="J159" s="151">
        <v>110113.44</v>
      </c>
      <c r="K159" s="105">
        <f t="shared" si="99"/>
        <v>0.77553960685434176</v>
      </c>
      <c r="L159" s="147">
        <v>110113.44</v>
      </c>
      <c r="M159" s="164"/>
      <c r="N159" s="164"/>
      <c r="O159" s="50"/>
      <c r="P159" s="164"/>
      <c r="Q159" s="134"/>
      <c r="R159" s="147"/>
      <c r="S159" s="240"/>
      <c r="T159" s="147"/>
      <c r="U159" s="164"/>
      <c r="V159" s="164"/>
      <c r="W159" s="50"/>
      <c r="X159" s="164"/>
    </row>
    <row r="160" spans="1:24" ht="12" customHeight="1">
      <c r="B160" s="34"/>
      <c r="C160" s="34"/>
      <c r="D160" s="70" t="s">
        <v>160</v>
      </c>
      <c r="E160" s="79" t="s">
        <v>106</v>
      </c>
      <c r="F160" s="96">
        <f t="shared" si="81"/>
        <v>38336</v>
      </c>
      <c r="G160" s="100">
        <f t="shared" si="82"/>
        <v>37413.660000000003</v>
      </c>
      <c r="H160" s="105">
        <f t="shared" si="98"/>
        <v>0.97594063021702848</v>
      </c>
      <c r="I160" s="109"/>
      <c r="J160" s="151"/>
      <c r="K160" s="105"/>
      <c r="L160" s="147"/>
      <c r="M160" s="164"/>
      <c r="N160" s="164"/>
      <c r="O160" s="50"/>
      <c r="P160" s="164"/>
      <c r="Q160" s="134">
        <v>38336</v>
      </c>
      <c r="R160" s="147">
        <v>37413.660000000003</v>
      </c>
      <c r="S160" s="240">
        <f>SUM(R160/Q160)</f>
        <v>0.97594063021702848</v>
      </c>
      <c r="T160" s="147">
        <v>37413.660000000003</v>
      </c>
      <c r="U160" s="164"/>
      <c r="V160" s="164"/>
      <c r="W160" s="50"/>
      <c r="X160" s="164"/>
    </row>
    <row r="161" spans="1:24" ht="12" customHeight="1">
      <c r="B161" s="34"/>
      <c r="C161" s="34"/>
      <c r="D161" s="70" t="s">
        <v>161</v>
      </c>
      <c r="E161" s="79" t="s">
        <v>106</v>
      </c>
      <c r="F161" s="96">
        <f t="shared" si="81"/>
        <v>2477</v>
      </c>
      <c r="G161" s="100">
        <f t="shared" si="82"/>
        <v>2477.2199999999998</v>
      </c>
      <c r="H161" s="105">
        <f t="shared" si="98"/>
        <v>1.0000888171174807</v>
      </c>
      <c r="I161" s="109"/>
      <c r="J161" s="151"/>
      <c r="K161" s="105"/>
      <c r="L161" s="147"/>
      <c r="M161" s="164"/>
      <c r="N161" s="164"/>
      <c r="O161" s="50"/>
      <c r="P161" s="164"/>
      <c r="Q161" s="134">
        <v>2477</v>
      </c>
      <c r="R161" s="147">
        <v>2477.2199999999998</v>
      </c>
      <c r="S161" s="240">
        <f>SUM(R161/Q161)</f>
        <v>1.0000888171174807</v>
      </c>
      <c r="T161" s="147">
        <v>2477.2199999999998</v>
      </c>
      <c r="U161" s="164"/>
      <c r="V161" s="164"/>
      <c r="W161" s="50"/>
      <c r="X161" s="164"/>
    </row>
    <row r="162" spans="1:24" s="5" customFormat="1">
      <c r="A162" s="9"/>
      <c r="B162" s="36">
        <v>851</v>
      </c>
      <c r="C162" s="36"/>
      <c r="D162" s="71"/>
      <c r="E162" s="81" t="s">
        <v>65</v>
      </c>
      <c r="F162" s="97">
        <f>SUM(I162+Q162)</f>
        <v>1908900</v>
      </c>
      <c r="G162" s="101">
        <f>SUM(J162+R162)</f>
        <v>695671</v>
      </c>
      <c r="H162" s="106">
        <f t="shared" ref="H162:H214" si="100">SUM(G162/F162)</f>
        <v>0.36443553879197443</v>
      </c>
      <c r="I162" s="97">
        <f t="shared" ref="I162:X162" si="101">SUM(I163+I166)</f>
        <v>1908900</v>
      </c>
      <c r="J162" s="101">
        <f t="shared" si="101"/>
        <v>695671</v>
      </c>
      <c r="K162" s="106">
        <f t="shared" ref="K162:K220" si="102">SUM(J162/I162)</f>
        <v>0.36443553879197443</v>
      </c>
      <c r="L162" s="101">
        <f t="shared" si="101"/>
        <v>0</v>
      </c>
      <c r="M162" s="165">
        <f t="shared" si="101"/>
        <v>0</v>
      </c>
      <c r="N162" s="165">
        <f t="shared" si="101"/>
        <v>695671</v>
      </c>
      <c r="O162" s="51">
        <f t="shared" si="101"/>
        <v>0</v>
      </c>
      <c r="P162" s="165">
        <f t="shared" si="101"/>
        <v>0</v>
      </c>
      <c r="Q162" s="128">
        <f t="shared" si="101"/>
        <v>0</v>
      </c>
      <c r="R162" s="101">
        <f t="shared" si="101"/>
        <v>0</v>
      </c>
      <c r="S162" s="241"/>
      <c r="T162" s="101">
        <f t="shared" si="101"/>
        <v>0</v>
      </c>
      <c r="U162" s="165">
        <f t="shared" si="101"/>
        <v>0</v>
      </c>
      <c r="V162" s="165">
        <f t="shared" si="101"/>
        <v>0</v>
      </c>
      <c r="W162" s="51">
        <f t="shared" si="101"/>
        <v>0</v>
      </c>
      <c r="X162" s="165">
        <f t="shared" si="101"/>
        <v>0</v>
      </c>
    </row>
    <row r="163" spans="1:24" s="5" customFormat="1" hidden="1">
      <c r="A163" s="9"/>
      <c r="B163" s="42"/>
      <c r="C163" s="42">
        <v>85111</v>
      </c>
      <c r="D163" s="75"/>
      <c r="E163" s="90" t="s">
        <v>108</v>
      </c>
      <c r="F163" s="95">
        <f t="shared" si="81"/>
        <v>0</v>
      </c>
      <c r="G163" s="99">
        <f t="shared" si="82"/>
        <v>0</v>
      </c>
      <c r="H163" s="104" t="e">
        <f t="shared" si="100"/>
        <v>#DIV/0!</v>
      </c>
      <c r="I163" s="118">
        <f>SUM(I164:I165)</f>
        <v>0</v>
      </c>
      <c r="J163" s="153">
        <f>SUM(J164:J165)</f>
        <v>0</v>
      </c>
      <c r="K163" s="104"/>
      <c r="L163" s="153">
        <f t="shared" ref="L163:R163" si="103">SUM(L164:L165)</f>
        <v>0</v>
      </c>
      <c r="M163" s="173">
        <f t="shared" si="103"/>
        <v>0</v>
      </c>
      <c r="N163" s="173">
        <f t="shared" si="103"/>
        <v>0</v>
      </c>
      <c r="O163" s="58">
        <f t="shared" si="103"/>
        <v>0</v>
      </c>
      <c r="P163" s="173">
        <f t="shared" si="103"/>
        <v>0</v>
      </c>
      <c r="Q163" s="137">
        <f t="shared" si="103"/>
        <v>0</v>
      </c>
      <c r="R163" s="153">
        <f t="shared" si="103"/>
        <v>0</v>
      </c>
      <c r="S163" s="239" t="e">
        <f t="shared" ref="S163:S165" si="104">SUM(R163/Q163)</f>
        <v>#DIV/0!</v>
      </c>
      <c r="T163" s="153">
        <f>SUM(T164:T165)</f>
        <v>0</v>
      </c>
      <c r="U163" s="173">
        <f>SUM(U164:U165)</f>
        <v>0</v>
      </c>
      <c r="V163" s="173">
        <f>SUM(V164:V165)</f>
        <v>0</v>
      </c>
      <c r="W163" s="58">
        <f>SUM(W164:W165)</f>
        <v>0</v>
      </c>
      <c r="X163" s="173">
        <f>SUM(X164:X165)</f>
        <v>0</v>
      </c>
    </row>
    <row r="164" spans="1:24" s="9" customFormat="1" hidden="1">
      <c r="B164" s="43"/>
      <c r="C164" s="43"/>
      <c r="D164" s="70" t="s">
        <v>18</v>
      </c>
      <c r="E164" s="79" t="s">
        <v>106</v>
      </c>
      <c r="F164" s="96">
        <f t="shared" si="81"/>
        <v>0</v>
      </c>
      <c r="G164" s="100">
        <f t="shared" si="82"/>
        <v>0</v>
      </c>
      <c r="H164" s="105" t="e">
        <f t="shared" si="100"/>
        <v>#DIV/0!</v>
      </c>
      <c r="I164" s="119"/>
      <c r="J164" s="154"/>
      <c r="K164" s="105"/>
      <c r="L164" s="154"/>
      <c r="M164" s="174"/>
      <c r="N164" s="174"/>
      <c r="O164" s="59"/>
      <c r="P164" s="174"/>
      <c r="Q164" s="138"/>
      <c r="R164" s="154"/>
      <c r="S164" s="240" t="e">
        <f t="shared" si="104"/>
        <v>#DIV/0!</v>
      </c>
      <c r="T164" s="154"/>
      <c r="U164" s="174"/>
      <c r="V164" s="174"/>
      <c r="W164" s="59"/>
      <c r="X164" s="174"/>
    </row>
    <row r="165" spans="1:24" s="5" customFormat="1" hidden="1">
      <c r="A165" s="9"/>
      <c r="B165" s="43"/>
      <c r="C165" s="43"/>
      <c r="D165" s="70" t="s">
        <v>19</v>
      </c>
      <c r="E165" s="79" t="s">
        <v>111</v>
      </c>
      <c r="F165" s="96">
        <f t="shared" si="81"/>
        <v>0</v>
      </c>
      <c r="G165" s="100">
        <f t="shared" si="82"/>
        <v>0</v>
      </c>
      <c r="H165" s="105" t="e">
        <f t="shared" si="100"/>
        <v>#DIV/0!</v>
      </c>
      <c r="I165" s="119"/>
      <c r="J165" s="154"/>
      <c r="K165" s="105"/>
      <c r="L165" s="154"/>
      <c r="M165" s="174"/>
      <c r="N165" s="174"/>
      <c r="O165" s="59"/>
      <c r="P165" s="174"/>
      <c r="Q165" s="138"/>
      <c r="R165" s="154"/>
      <c r="S165" s="240" t="e">
        <f t="shared" si="104"/>
        <v>#DIV/0!</v>
      </c>
      <c r="T165" s="154"/>
      <c r="U165" s="174"/>
      <c r="V165" s="174"/>
      <c r="W165" s="59"/>
      <c r="X165" s="174"/>
    </row>
    <row r="166" spans="1:24" s="6" customFormat="1">
      <c r="A166" s="230"/>
      <c r="B166" s="33"/>
      <c r="C166" s="33">
        <v>85156</v>
      </c>
      <c r="D166" s="67"/>
      <c r="E166" s="78" t="s">
        <v>130</v>
      </c>
      <c r="F166" s="95">
        <f t="shared" si="81"/>
        <v>1908900</v>
      </c>
      <c r="G166" s="99">
        <f t="shared" si="82"/>
        <v>695671</v>
      </c>
      <c r="H166" s="104">
        <f t="shared" si="100"/>
        <v>0.36443553879197443</v>
      </c>
      <c r="I166" s="108">
        <f>SUM(I167)</f>
        <v>1908900</v>
      </c>
      <c r="J166" s="143">
        <f t="shared" ref="J166:X166" si="105">SUM(J167)</f>
        <v>695671</v>
      </c>
      <c r="K166" s="104">
        <f t="shared" si="102"/>
        <v>0.36443553879197443</v>
      </c>
      <c r="L166" s="143">
        <f t="shared" si="105"/>
        <v>0</v>
      </c>
      <c r="M166" s="163">
        <f t="shared" si="105"/>
        <v>0</v>
      </c>
      <c r="N166" s="163">
        <f t="shared" si="105"/>
        <v>695671</v>
      </c>
      <c r="O166" s="49">
        <f t="shared" si="105"/>
        <v>0</v>
      </c>
      <c r="P166" s="163">
        <f t="shared" si="105"/>
        <v>0</v>
      </c>
      <c r="Q166" s="126">
        <f t="shared" si="105"/>
        <v>0</v>
      </c>
      <c r="R166" s="143">
        <f t="shared" si="105"/>
        <v>0</v>
      </c>
      <c r="S166" s="239"/>
      <c r="T166" s="143">
        <f t="shared" si="105"/>
        <v>0</v>
      </c>
      <c r="U166" s="163">
        <f t="shared" si="105"/>
        <v>0</v>
      </c>
      <c r="V166" s="163">
        <f t="shared" si="105"/>
        <v>0</v>
      </c>
      <c r="W166" s="49">
        <f t="shared" si="105"/>
        <v>0</v>
      </c>
      <c r="X166" s="163">
        <f t="shared" si="105"/>
        <v>0</v>
      </c>
    </row>
    <row r="167" spans="1:24">
      <c r="B167" s="34"/>
      <c r="C167" s="34"/>
      <c r="D167" s="70" t="s">
        <v>27</v>
      </c>
      <c r="E167" s="82" t="s">
        <v>135</v>
      </c>
      <c r="F167" s="96">
        <f t="shared" si="81"/>
        <v>1908900</v>
      </c>
      <c r="G167" s="100">
        <f t="shared" si="82"/>
        <v>695671</v>
      </c>
      <c r="H167" s="105">
        <f t="shared" si="100"/>
        <v>0.36443553879197443</v>
      </c>
      <c r="I167" s="115">
        <v>1908900</v>
      </c>
      <c r="J167" s="151">
        <v>695671</v>
      </c>
      <c r="K167" s="105">
        <f t="shared" si="102"/>
        <v>0.36443553879197443</v>
      </c>
      <c r="L167" s="147"/>
      <c r="M167" s="164"/>
      <c r="N167" s="202">
        <v>695671</v>
      </c>
      <c r="O167" s="50"/>
      <c r="P167" s="164"/>
      <c r="Q167" s="127"/>
      <c r="R167" s="147"/>
      <c r="S167" s="240"/>
      <c r="T167" s="147"/>
      <c r="U167" s="164"/>
      <c r="V167" s="164"/>
      <c r="W167" s="50"/>
      <c r="X167" s="164"/>
    </row>
    <row r="168" spans="1:24" s="5" customFormat="1">
      <c r="A168" s="9"/>
      <c r="B168" s="36">
        <v>852</v>
      </c>
      <c r="C168" s="36"/>
      <c r="D168" s="71"/>
      <c r="E168" s="81" t="s">
        <v>66</v>
      </c>
      <c r="F168" s="97">
        <f t="shared" si="81"/>
        <v>8191133</v>
      </c>
      <c r="G168" s="101">
        <f t="shared" si="82"/>
        <v>4210004.0500000007</v>
      </c>
      <c r="H168" s="106">
        <f t="shared" si="100"/>
        <v>0.51397090610053586</v>
      </c>
      <c r="I168" s="110">
        <f>SUM(I169+I177+I186+I192+I203+I201+I208)</f>
        <v>8163133</v>
      </c>
      <c r="J168" s="110">
        <f>SUM(J169+J177+J186+J192+J203+J201+J208)</f>
        <v>4208600.0500000007</v>
      </c>
      <c r="K168" s="106">
        <f t="shared" si="102"/>
        <v>0.51556186209388</v>
      </c>
      <c r="L168" s="145">
        <f t="shared" ref="L168:Q168" si="106">SUM(L169+L177+L186+L192+L203+L201)</f>
        <v>22866.53</v>
      </c>
      <c r="M168" s="145">
        <f t="shared" si="106"/>
        <v>0</v>
      </c>
      <c r="N168" s="166">
        <f t="shared" si="106"/>
        <v>798840</v>
      </c>
      <c r="O168" s="145">
        <f t="shared" si="106"/>
        <v>0</v>
      </c>
      <c r="P168" s="166">
        <f t="shared" si="106"/>
        <v>0</v>
      </c>
      <c r="Q168" s="129">
        <f t="shared" si="106"/>
        <v>28000</v>
      </c>
      <c r="R168" s="237">
        <f t="shared" ref="R168:X168" si="107">SUM(R169+R177+R186+R192+R203+R201)</f>
        <v>1404</v>
      </c>
      <c r="S168" s="244">
        <f>SUM(R168/Q168)</f>
        <v>5.0142857142857142E-2</v>
      </c>
      <c r="T168" s="249">
        <f t="shared" si="107"/>
        <v>0</v>
      </c>
      <c r="U168" s="250">
        <f t="shared" si="107"/>
        <v>0</v>
      </c>
      <c r="V168" s="129">
        <f t="shared" si="107"/>
        <v>0</v>
      </c>
      <c r="W168" s="129">
        <f t="shared" si="107"/>
        <v>0</v>
      </c>
      <c r="X168" s="129">
        <f t="shared" si="107"/>
        <v>0</v>
      </c>
    </row>
    <row r="169" spans="1:24" s="6" customFormat="1" ht="12" hidden="1" customHeight="1">
      <c r="A169" s="230"/>
      <c r="B169" s="33"/>
      <c r="C169" s="33">
        <v>85201</v>
      </c>
      <c r="D169" s="67"/>
      <c r="E169" s="85" t="s">
        <v>67</v>
      </c>
      <c r="F169" s="95">
        <f t="shared" si="81"/>
        <v>0</v>
      </c>
      <c r="G169" s="99">
        <f t="shared" si="82"/>
        <v>0</v>
      </c>
      <c r="H169" s="104" t="e">
        <f t="shared" si="100"/>
        <v>#DIV/0!</v>
      </c>
      <c r="I169" s="111">
        <f>SUM(I170:I176)</f>
        <v>0</v>
      </c>
      <c r="J169" s="146">
        <f>SUM(J170:J176)</f>
        <v>0</v>
      </c>
      <c r="K169" s="104" t="e">
        <f t="shared" si="102"/>
        <v>#DIV/0!</v>
      </c>
      <c r="L169" s="146">
        <f t="shared" ref="L169:R169" si="108">SUM(L170:L176)</f>
        <v>0</v>
      </c>
      <c r="M169" s="168">
        <f t="shared" si="108"/>
        <v>0</v>
      </c>
      <c r="N169" s="168">
        <f t="shared" si="108"/>
        <v>0</v>
      </c>
      <c r="O169" s="53">
        <f t="shared" si="108"/>
        <v>0</v>
      </c>
      <c r="P169" s="168">
        <f t="shared" si="108"/>
        <v>0</v>
      </c>
      <c r="Q169" s="130">
        <f t="shared" si="108"/>
        <v>0</v>
      </c>
      <c r="R169" s="146">
        <f t="shared" si="108"/>
        <v>0</v>
      </c>
      <c r="S169" s="239"/>
      <c r="T169" s="146">
        <f>SUM(T170:T176)</f>
        <v>0</v>
      </c>
      <c r="U169" s="168">
        <f>SUM(U170:U176)</f>
        <v>0</v>
      </c>
      <c r="V169" s="168">
        <f>SUM(V170:V176)</f>
        <v>0</v>
      </c>
      <c r="W169" s="53">
        <f>SUM(W170:W176)</f>
        <v>0</v>
      </c>
      <c r="X169" s="168">
        <f>SUM(X170:X176)</f>
        <v>0</v>
      </c>
    </row>
    <row r="170" spans="1:24" s="2" customFormat="1" hidden="1">
      <c r="A170" s="231"/>
      <c r="B170" s="44"/>
      <c r="C170" s="44"/>
      <c r="D170" s="200" t="s">
        <v>103</v>
      </c>
      <c r="E170" s="79" t="s">
        <v>152</v>
      </c>
      <c r="F170" s="96">
        <f t="shared" si="81"/>
        <v>0</v>
      </c>
      <c r="G170" s="100">
        <f t="shared" si="82"/>
        <v>0</v>
      </c>
      <c r="H170" s="105" t="e">
        <f t="shared" si="100"/>
        <v>#DIV/0!</v>
      </c>
      <c r="I170" s="120"/>
      <c r="J170" s="155"/>
      <c r="K170" s="105" t="e">
        <f t="shared" si="102"/>
        <v>#DIV/0!</v>
      </c>
      <c r="L170" s="155"/>
      <c r="M170" s="175"/>
      <c r="N170" s="164"/>
      <c r="O170" s="50"/>
      <c r="P170" s="164"/>
      <c r="Q170" s="127"/>
      <c r="R170" s="147"/>
      <c r="S170" s="240"/>
      <c r="T170" s="147"/>
      <c r="U170" s="164"/>
      <c r="V170" s="164"/>
      <c r="W170" s="50"/>
      <c r="X170" s="164"/>
    </row>
    <row r="171" spans="1:24" s="2" customFormat="1" hidden="1">
      <c r="A171" s="231"/>
      <c r="B171" s="44"/>
      <c r="C171" s="44"/>
      <c r="D171" s="200" t="s">
        <v>12</v>
      </c>
      <c r="E171" s="79" t="s">
        <v>13</v>
      </c>
      <c r="F171" s="96">
        <f t="shared" si="81"/>
        <v>0</v>
      </c>
      <c r="G171" s="100">
        <f t="shared" si="82"/>
        <v>0</v>
      </c>
      <c r="H171" s="105" t="e">
        <f t="shared" si="100"/>
        <v>#DIV/0!</v>
      </c>
      <c r="I171" s="120"/>
      <c r="J171" s="155"/>
      <c r="K171" s="105" t="e">
        <f t="shared" si="102"/>
        <v>#DIV/0!</v>
      </c>
      <c r="L171" s="155"/>
      <c r="M171" s="175"/>
      <c r="N171" s="164"/>
      <c r="O171" s="50"/>
      <c r="P171" s="164"/>
      <c r="Q171" s="127"/>
      <c r="R171" s="147"/>
      <c r="S171" s="240"/>
      <c r="T171" s="147"/>
      <c r="U171" s="164"/>
      <c r="V171" s="164"/>
      <c r="W171" s="50"/>
      <c r="X171" s="164"/>
    </row>
    <row r="172" spans="1:24" s="2" customFormat="1" hidden="1">
      <c r="A172" s="231"/>
      <c r="B172" s="44"/>
      <c r="C172" s="44"/>
      <c r="D172" s="200" t="s">
        <v>52</v>
      </c>
      <c r="E172" s="79" t="s">
        <v>53</v>
      </c>
      <c r="F172" s="96">
        <f t="shared" si="81"/>
        <v>0</v>
      </c>
      <c r="G172" s="100">
        <f t="shared" si="82"/>
        <v>0</v>
      </c>
      <c r="H172" s="105" t="e">
        <f t="shared" si="100"/>
        <v>#DIV/0!</v>
      </c>
      <c r="I172" s="120"/>
      <c r="J172" s="155"/>
      <c r="K172" s="105" t="e">
        <f t="shared" si="102"/>
        <v>#DIV/0!</v>
      </c>
      <c r="L172" s="155"/>
      <c r="M172" s="175"/>
      <c r="N172" s="164"/>
      <c r="O172" s="50"/>
      <c r="P172" s="164"/>
      <c r="Q172" s="127"/>
      <c r="R172" s="147"/>
      <c r="S172" s="240"/>
      <c r="T172" s="147"/>
      <c r="U172" s="164"/>
      <c r="V172" s="164"/>
      <c r="W172" s="50"/>
      <c r="X172" s="164"/>
    </row>
    <row r="173" spans="1:24" s="2" customFormat="1" hidden="1">
      <c r="A173" s="231"/>
      <c r="B173" s="44"/>
      <c r="C173" s="44"/>
      <c r="D173" s="200" t="s">
        <v>105</v>
      </c>
      <c r="E173" s="79" t="s">
        <v>109</v>
      </c>
      <c r="F173" s="96">
        <f t="shared" si="81"/>
        <v>0</v>
      </c>
      <c r="G173" s="100">
        <f t="shared" si="82"/>
        <v>0</v>
      </c>
      <c r="H173" s="105"/>
      <c r="I173" s="120"/>
      <c r="J173" s="155"/>
      <c r="K173" s="105"/>
      <c r="L173" s="155"/>
      <c r="M173" s="175"/>
      <c r="N173" s="164"/>
      <c r="O173" s="50"/>
      <c r="P173" s="164"/>
      <c r="Q173" s="127"/>
      <c r="R173" s="147"/>
      <c r="S173" s="240"/>
      <c r="T173" s="147"/>
      <c r="U173" s="164"/>
      <c r="V173" s="164"/>
      <c r="W173" s="50"/>
      <c r="X173" s="164"/>
    </row>
    <row r="174" spans="1:24" s="2" customFormat="1" hidden="1">
      <c r="A174" s="231"/>
      <c r="B174" s="44"/>
      <c r="C174" s="44"/>
      <c r="D174" s="76" t="s">
        <v>29</v>
      </c>
      <c r="E174" s="82" t="s">
        <v>163</v>
      </c>
      <c r="F174" s="96">
        <f t="shared" si="81"/>
        <v>0</v>
      </c>
      <c r="G174" s="100">
        <f t="shared" si="82"/>
        <v>0</v>
      </c>
      <c r="H174" s="105"/>
      <c r="I174" s="120"/>
      <c r="J174" s="155"/>
      <c r="K174" s="105"/>
      <c r="L174" s="147"/>
      <c r="M174" s="164"/>
      <c r="N174" s="164"/>
      <c r="O174" s="50"/>
      <c r="P174" s="164"/>
      <c r="Q174" s="127"/>
      <c r="R174" s="147"/>
      <c r="S174" s="240"/>
      <c r="T174" s="147"/>
      <c r="U174" s="164"/>
      <c r="V174" s="164"/>
      <c r="W174" s="50"/>
      <c r="X174" s="164"/>
    </row>
    <row r="175" spans="1:24" s="2" customFormat="1" hidden="1">
      <c r="A175" s="231"/>
      <c r="B175" s="44"/>
      <c r="C175" s="44"/>
      <c r="D175" s="76" t="s">
        <v>16</v>
      </c>
      <c r="E175" s="82" t="s">
        <v>168</v>
      </c>
      <c r="F175" s="96">
        <f t="shared" si="81"/>
        <v>0</v>
      </c>
      <c r="G175" s="100">
        <f t="shared" si="82"/>
        <v>0</v>
      </c>
      <c r="H175" s="105" t="e">
        <f t="shared" si="100"/>
        <v>#DIV/0!</v>
      </c>
      <c r="I175" s="120"/>
      <c r="J175" s="155"/>
      <c r="K175" s="105" t="e">
        <f t="shared" si="102"/>
        <v>#DIV/0!</v>
      </c>
      <c r="L175" s="147"/>
      <c r="M175" s="164"/>
      <c r="N175" s="164"/>
      <c r="O175" s="50"/>
      <c r="P175" s="164"/>
      <c r="Q175" s="127"/>
      <c r="R175" s="147"/>
      <c r="S175" s="240"/>
      <c r="T175" s="147"/>
      <c r="U175" s="164"/>
      <c r="V175" s="164"/>
      <c r="W175" s="50"/>
      <c r="X175" s="164"/>
    </row>
    <row r="176" spans="1:24" s="2" customFormat="1" hidden="1">
      <c r="A176" s="231"/>
      <c r="B176" s="44"/>
      <c r="C176" s="44"/>
      <c r="D176" s="76" t="s">
        <v>7</v>
      </c>
      <c r="E176" s="82" t="s">
        <v>8</v>
      </c>
      <c r="F176" s="96">
        <f t="shared" ref="F176:F221" si="109">SUM(I176+Q176)</f>
        <v>0</v>
      </c>
      <c r="G176" s="100">
        <f t="shared" ref="G176:G221" si="110">SUM(J176+R176)</f>
        <v>0</v>
      </c>
      <c r="H176" s="105" t="e">
        <f t="shared" si="100"/>
        <v>#DIV/0!</v>
      </c>
      <c r="I176" s="120"/>
      <c r="J176" s="155"/>
      <c r="K176" s="105" t="e">
        <f t="shared" si="102"/>
        <v>#DIV/0!</v>
      </c>
      <c r="L176" s="147"/>
      <c r="M176" s="164"/>
      <c r="N176" s="164"/>
      <c r="O176" s="50"/>
      <c r="P176" s="164"/>
      <c r="Q176" s="127"/>
      <c r="R176" s="147"/>
      <c r="S176" s="240"/>
      <c r="T176" s="147"/>
      <c r="U176" s="164"/>
      <c r="V176" s="164"/>
      <c r="W176" s="50"/>
      <c r="X176" s="164"/>
    </row>
    <row r="177" spans="1:24" s="6" customFormat="1">
      <c r="A177" s="230"/>
      <c r="B177" s="33"/>
      <c r="C177" s="33">
        <v>85202</v>
      </c>
      <c r="D177" s="67"/>
      <c r="E177" s="78" t="s">
        <v>68</v>
      </c>
      <c r="F177" s="95">
        <f t="shared" si="109"/>
        <v>6366314</v>
      </c>
      <c r="G177" s="99">
        <f t="shared" si="110"/>
        <v>3285748.16</v>
      </c>
      <c r="H177" s="104">
        <f t="shared" si="100"/>
        <v>0.5161146873999618</v>
      </c>
      <c r="I177" s="111">
        <f>SUM(I178:I185)</f>
        <v>6338314</v>
      </c>
      <c r="J177" s="146">
        <f>SUM(J178:J185)</f>
        <v>3284344.16</v>
      </c>
      <c r="K177" s="104">
        <f t="shared" si="102"/>
        <v>0.51817315456444724</v>
      </c>
      <c r="L177" s="146">
        <f t="shared" ref="L177:R177" si="111">SUM(L178:L185)</f>
        <v>0</v>
      </c>
      <c r="M177" s="168">
        <f t="shared" si="111"/>
        <v>0</v>
      </c>
      <c r="N177" s="168">
        <f t="shared" si="111"/>
        <v>0</v>
      </c>
      <c r="O177" s="53">
        <f t="shared" si="111"/>
        <v>0</v>
      </c>
      <c r="P177" s="168">
        <f t="shared" si="111"/>
        <v>0</v>
      </c>
      <c r="Q177" s="130">
        <f t="shared" si="111"/>
        <v>28000</v>
      </c>
      <c r="R177" s="146">
        <f t="shared" si="111"/>
        <v>1404</v>
      </c>
      <c r="S177" s="239">
        <f>SUM(R177/Q177)</f>
        <v>5.0142857142857142E-2</v>
      </c>
      <c r="T177" s="146">
        <f>SUM(T178:T185)</f>
        <v>0</v>
      </c>
      <c r="U177" s="168">
        <f>SUM(U178:U185)</f>
        <v>0</v>
      </c>
      <c r="V177" s="168">
        <f>SUM(V178:V185)</f>
        <v>0</v>
      </c>
      <c r="W177" s="53">
        <f>SUM(W178:W185)</f>
        <v>0</v>
      </c>
      <c r="X177" s="168">
        <f>SUM(X178:X185)</f>
        <v>0</v>
      </c>
    </row>
    <row r="178" spans="1:24" s="2" customFormat="1">
      <c r="A178" s="231"/>
      <c r="B178" s="34"/>
      <c r="C178" s="34"/>
      <c r="D178" s="70" t="s">
        <v>32</v>
      </c>
      <c r="E178" s="82" t="s">
        <v>172</v>
      </c>
      <c r="F178" s="96">
        <f t="shared" si="109"/>
        <v>2400</v>
      </c>
      <c r="G178" s="100">
        <f t="shared" si="110"/>
        <v>1200</v>
      </c>
      <c r="H178" s="105">
        <f t="shared" si="100"/>
        <v>0.5</v>
      </c>
      <c r="I178" s="113">
        <v>2400</v>
      </c>
      <c r="J178" s="144">
        <v>1200</v>
      </c>
      <c r="K178" s="105">
        <f t="shared" si="102"/>
        <v>0.5</v>
      </c>
      <c r="L178" s="147"/>
      <c r="M178" s="164"/>
      <c r="N178" s="164"/>
      <c r="O178" s="50"/>
      <c r="P178" s="164"/>
      <c r="Q178" s="127"/>
      <c r="R178" s="147"/>
      <c r="S178" s="240"/>
      <c r="T178" s="147"/>
      <c r="U178" s="164"/>
      <c r="V178" s="164"/>
      <c r="W178" s="50"/>
      <c r="X178" s="164"/>
    </row>
    <row r="179" spans="1:24">
      <c r="B179" s="34"/>
      <c r="C179" s="34"/>
      <c r="D179" s="70" t="s">
        <v>52</v>
      </c>
      <c r="E179" s="79" t="s">
        <v>53</v>
      </c>
      <c r="F179" s="96">
        <f t="shared" si="109"/>
        <v>4741874</v>
      </c>
      <c r="G179" s="100">
        <f t="shared" si="110"/>
        <v>2494390.77</v>
      </c>
      <c r="H179" s="105">
        <f t="shared" si="100"/>
        <v>0.5260348060703427</v>
      </c>
      <c r="I179" s="109">
        <v>4741874</v>
      </c>
      <c r="J179" s="155">
        <v>2494390.77</v>
      </c>
      <c r="K179" s="105">
        <f t="shared" si="102"/>
        <v>0.5260348060703427</v>
      </c>
      <c r="L179" s="147"/>
      <c r="M179" s="164"/>
      <c r="N179" s="164"/>
      <c r="O179" s="50"/>
      <c r="P179" s="164"/>
      <c r="Q179" s="127"/>
      <c r="R179" s="147"/>
      <c r="S179" s="240"/>
      <c r="T179" s="147"/>
      <c r="U179" s="164"/>
      <c r="V179" s="164"/>
      <c r="W179" s="50"/>
      <c r="X179" s="164"/>
    </row>
    <row r="180" spans="1:24">
      <c r="B180" s="34"/>
      <c r="C180" s="34"/>
      <c r="D180" s="72" t="s">
        <v>61</v>
      </c>
      <c r="E180" s="79" t="s">
        <v>62</v>
      </c>
      <c r="F180" s="96">
        <f t="shared" si="109"/>
        <v>0</v>
      </c>
      <c r="G180" s="100">
        <f t="shared" si="110"/>
        <v>1404</v>
      </c>
      <c r="H180" s="105"/>
      <c r="I180" s="109"/>
      <c r="J180" s="155"/>
      <c r="K180" s="105"/>
      <c r="L180" s="147"/>
      <c r="M180" s="164"/>
      <c r="N180" s="164"/>
      <c r="O180" s="50"/>
      <c r="P180" s="164"/>
      <c r="Q180" s="127">
        <v>0</v>
      </c>
      <c r="R180" s="147">
        <v>1404</v>
      </c>
      <c r="S180" s="240"/>
      <c r="T180" s="147"/>
      <c r="U180" s="164"/>
      <c r="V180" s="164"/>
      <c r="W180" s="50"/>
      <c r="X180" s="164"/>
    </row>
    <row r="181" spans="1:24">
      <c r="B181" s="34"/>
      <c r="C181" s="34"/>
      <c r="D181" s="70" t="s">
        <v>29</v>
      </c>
      <c r="E181" s="82" t="s">
        <v>163</v>
      </c>
      <c r="F181" s="96">
        <f t="shared" si="109"/>
        <v>624</v>
      </c>
      <c r="G181" s="100">
        <f>SUM(J181+R181)</f>
        <v>548.29</v>
      </c>
      <c r="H181" s="105">
        <f>SUM(G181/F181)</f>
        <v>0.87866987179487177</v>
      </c>
      <c r="I181" s="109">
        <v>624</v>
      </c>
      <c r="J181" s="149">
        <v>548.29</v>
      </c>
      <c r="K181" s="105">
        <f t="shared" si="102"/>
        <v>0.87866987179487177</v>
      </c>
      <c r="L181" s="147"/>
      <c r="M181" s="164"/>
      <c r="N181" s="164"/>
      <c r="O181" s="50"/>
      <c r="P181" s="164"/>
      <c r="Q181" s="127"/>
      <c r="R181" s="147"/>
      <c r="S181" s="240"/>
      <c r="T181" s="147"/>
      <c r="U181" s="164"/>
      <c r="V181" s="164"/>
      <c r="W181" s="50"/>
      <c r="X181" s="164"/>
    </row>
    <row r="182" spans="1:24">
      <c r="B182" s="34"/>
      <c r="C182" s="34"/>
      <c r="D182" s="72" t="s">
        <v>16</v>
      </c>
      <c r="E182" s="82" t="s">
        <v>168</v>
      </c>
      <c r="F182" s="96">
        <f t="shared" si="109"/>
        <v>800</v>
      </c>
      <c r="G182" s="100">
        <f>SUM(J182+R182)</f>
        <v>800</v>
      </c>
      <c r="H182" s="105">
        <f>SUM(G182/F182)</f>
        <v>1</v>
      </c>
      <c r="I182" s="109">
        <v>800</v>
      </c>
      <c r="J182" s="149">
        <v>800</v>
      </c>
      <c r="K182" s="105">
        <f t="shared" si="102"/>
        <v>1</v>
      </c>
      <c r="L182" s="147"/>
      <c r="M182" s="164"/>
      <c r="N182" s="164"/>
      <c r="O182" s="50"/>
      <c r="P182" s="164"/>
      <c r="Q182" s="127"/>
      <c r="R182" s="147"/>
      <c r="S182" s="240"/>
      <c r="T182" s="147"/>
      <c r="U182" s="164"/>
      <c r="V182" s="164"/>
      <c r="W182" s="50"/>
      <c r="X182" s="164"/>
    </row>
    <row r="183" spans="1:24">
      <c r="B183" s="34"/>
      <c r="C183" s="34"/>
      <c r="D183" s="70" t="s">
        <v>7</v>
      </c>
      <c r="E183" s="79" t="s">
        <v>8</v>
      </c>
      <c r="F183" s="96">
        <f t="shared" si="109"/>
        <v>480</v>
      </c>
      <c r="G183" s="100">
        <f t="shared" si="110"/>
        <v>1179.0999999999999</v>
      </c>
      <c r="H183" s="105">
        <f t="shared" si="100"/>
        <v>2.456458333333333</v>
      </c>
      <c r="I183" s="109">
        <v>480</v>
      </c>
      <c r="J183" s="149">
        <v>1179.0999999999999</v>
      </c>
      <c r="K183" s="105">
        <f t="shared" si="102"/>
        <v>2.456458333333333</v>
      </c>
      <c r="L183" s="147"/>
      <c r="M183" s="164"/>
      <c r="N183" s="164"/>
      <c r="O183" s="50"/>
      <c r="P183" s="164"/>
      <c r="Q183" s="127"/>
      <c r="R183" s="147"/>
      <c r="S183" s="240"/>
      <c r="T183" s="147"/>
      <c r="U183" s="164"/>
      <c r="V183" s="164"/>
      <c r="W183" s="50"/>
      <c r="X183" s="164"/>
    </row>
    <row r="184" spans="1:24">
      <c r="B184" s="34"/>
      <c r="C184" s="34"/>
      <c r="D184" s="70" t="s">
        <v>54</v>
      </c>
      <c r="E184" s="79" t="s">
        <v>146</v>
      </c>
      <c r="F184" s="96">
        <f t="shared" si="109"/>
        <v>1592136</v>
      </c>
      <c r="G184" s="100">
        <f t="shared" si="110"/>
        <v>786226</v>
      </c>
      <c r="H184" s="105">
        <f t="shared" si="100"/>
        <v>0.49381836727515738</v>
      </c>
      <c r="I184" s="109">
        <v>1592136</v>
      </c>
      <c r="J184" s="149">
        <v>786226</v>
      </c>
      <c r="K184" s="105">
        <f t="shared" si="102"/>
        <v>0.49381836727515738</v>
      </c>
      <c r="L184" s="147"/>
      <c r="M184" s="164"/>
      <c r="N184" s="164"/>
      <c r="O184" s="50"/>
      <c r="P184" s="164"/>
      <c r="Q184" s="127"/>
      <c r="R184" s="147"/>
      <c r="S184" s="240"/>
      <c r="T184" s="147"/>
      <c r="U184" s="164"/>
      <c r="V184" s="164"/>
      <c r="W184" s="50"/>
      <c r="X184" s="164"/>
    </row>
    <row r="185" spans="1:24">
      <c r="B185" s="34"/>
      <c r="C185" s="34"/>
      <c r="D185" s="70" t="s">
        <v>114</v>
      </c>
      <c r="E185" s="82" t="s">
        <v>135</v>
      </c>
      <c r="F185" s="96">
        <f t="shared" si="109"/>
        <v>28000</v>
      </c>
      <c r="G185" s="100">
        <f t="shared" si="110"/>
        <v>0</v>
      </c>
      <c r="H185" s="105">
        <f t="shared" si="100"/>
        <v>0</v>
      </c>
      <c r="I185" s="109"/>
      <c r="J185" s="149"/>
      <c r="K185" s="105"/>
      <c r="L185" s="147"/>
      <c r="M185" s="164"/>
      <c r="N185" s="164"/>
      <c r="O185" s="50"/>
      <c r="P185" s="164"/>
      <c r="Q185" s="127">
        <v>28000</v>
      </c>
      <c r="R185" s="147">
        <v>0</v>
      </c>
      <c r="S185" s="240">
        <f>SUM(R185/Q185)</f>
        <v>0</v>
      </c>
      <c r="T185" s="147"/>
      <c r="U185" s="164"/>
      <c r="V185" s="164"/>
      <c r="W185" s="50"/>
      <c r="X185" s="164"/>
    </row>
    <row r="186" spans="1:24" s="6" customFormat="1">
      <c r="A186" s="230"/>
      <c r="B186" s="33"/>
      <c r="C186" s="33">
        <v>85203</v>
      </c>
      <c r="D186" s="67"/>
      <c r="E186" s="85" t="s">
        <v>69</v>
      </c>
      <c r="F186" s="95">
        <f t="shared" si="109"/>
        <v>1598291</v>
      </c>
      <c r="G186" s="99">
        <f t="shared" si="110"/>
        <v>799737.41</v>
      </c>
      <c r="H186" s="104">
        <f t="shared" si="100"/>
        <v>0.5003703393186848</v>
      </c>
      <c r="I186" s="108">
        <f>SUM(I187:I191)</f>
        <v>1598291</v>
      </c>
      <c r="J186" s="143">
        <f>SUM(J187:J191)</f>
        <v>799737.41</v>
      </c>
      <c r="K186" s="104">
        <f t="shared" si="102"/>
        <v>0.5003703393186848</v>
      </c>
      <c r="L186" s="143">
        <f t="shared" ref="L186:P186" si="112">SUM(L187:L190)</f>
        <v>0</v>
      </c>
      <c r="M186" s="163">
        <f t="shared" si="112"/>
        <v>0</v>
      </c>
      <c r="N186" s="163">
        <f t="shared" si="112"/>
        <v>798840</v>
      </c>
      <c r="O186" s="49">
        <f t="shared" si="112"/>
        <v>0</v>
      </c>
      <c r="P186" s="163">
        <f t="shared" si="112"/>
        <v>0</v>
      </c>
      <c r="Q186" s="126">
        <f>SUM(Q187:Q191)</f>
        <v>0</v>
      </c>
      <c r="R186" s="143">
        <f>SUM(R187:R191)</f>
        <v>0</v>
      </c>
      <c r="S186" s="239"/>
      <c r="T186" s="143">
        <f>SUM(T187:T190)</f>
        <v>0</v>
      </c>
      <c r="U186" s="163">
        <f>SUM(U187:U190)</f>
        <v>0</v>
      </c>
      <c r="V186" s="163">
        <f>SUM(V187:V191)</f>
        <v>0</v>
      </c>
      <c r="W186" s="49">
        <f>SUM(W187:W190)</f>
        <v>0</v>
      </c>
      <c r="X186" s="163">
        <f>SUM(X187:X190)</f>
        <v>0</v>
      </c>
    </row>
    <row r="187" spans="1:24">
      <c r="B187" s="34"/>
      <c r="C187" s="34"/>
      <c r="D187" s="70" t="s">
        <v>29</v>
      </c>
      <c r="E187" s="82" t="s">
        <v>163</v>
      </c>
      <c r="F187" s="96">
        <f t="shared" si="109"/>
        <v>0</v>
      </c>
      <c r="G187" s="100">
        <f t="shared" si="110"/>
        <v>254.31</v>
      </c>
      <c r="H187" s="105"/>
      <c r="I187" s="109">
        <v>0</v>
      </c>
      <c r="J187" s="149">
        <v>254.31</v>
      </c>
      <c r="K187" s="105"/>
      <c r="L187" s="147"/>
      <c r="M187" s="164"/>
      <c r="N187" s="164"/>
      <c r="O187" s="50"/>
      <c r="P187" s="164"/>
      <c r="Q187" s="127"/>
      <c r="R187" s="147"/>
      <c r="S187" s="240"/>
      <c r="T187" s="147"/>
      <c r="U187" s="164"/>
      <c r="V187" s="164"/>
      <c r="W187" s="50"/>
      <c r="X187" s="164"/>
    </row>
    <row r="188" spans="1:24">
      <c r="B188" s="34"/>
      <c r="C188" s="34"/>
      <c r="D188" s="70" t="s">
        <v>7</v>
      </c>
      <c r="E188" s="82" t="s">
        <v>8</v>
      </c>
      <c r="F188" s="96">
        <f t="shared" si="109"/>
        <v>0</v>
      </c>
      <c r="G188" s="100">
        <f t="shared" si="110"/>
        <v>0</v>
      </c>
      <c r="H188" s="105"/>
      <c r="I188" s="109"/>
      <c r="J188" s="149"/>
      <c r="K188" s="105"/>
      <c r="L188" s="147"/>
      <c r="M188" s="164"/>
      <c r="N188" s="164"/>
      <c r="O188" s="50"/>
      <c r="P188" s="164"/>
      <c r="Q188" s="127"/>
      <c r="R188" s="147"/>
      <c r="S188" s="240"/>
      <c r="T188" s="147"/>
      <c r="U188" s="164"/>
      <c r="V188" s="164"/>
      <c r="W188" s="50"/>
      <c r="X188" s="164"/>
    </row>
    <row r="189" spans="1:24">
      <c r="B189" s="34"/>
      <c r="C189" s="34"/>
      <c r="D189" s="70" t="s">
        <v>27</v>
      </c>
      <c r="E189" s="82" t="s">
        <v>146</v>
      </c>
      <c r="F189" s="96">
        <f t="shared" si="109"/>
        <v>1597680</v>
      </c>
      <c r="G189" s="100">
        <f t="shared" si="110"/>
        <v>798840</v>
      </c>
      <c r="H189" s="105">
        <f t="shared" si="100"/>
        <v>0.5</v>
      </c>
      <c r="I189" s="109">
        <v>1597680</v>
      </c>
      <c r="J189" s="151">
        <v>798840</v>
      </c>
      <c r="K189" s="105">
        <f t="shared" si="102"/>
        <v>0.5</v>
      </c>
      <c r="L189" s="147"/>
      <c r="M189" s="176"/>
      <c r="N189" s="202">
        <v>798840</v>
      </c>
      <c r="O189" s="50"/>
      <c r="P189" s="164"/>
      <c r="Q189" s="127"/>
      <c r="R189" s="147"/>
      <c r="S189" s="240"/>
      <c r="T189" s="147"/>
      <c r="U189" s="164"/>
      <c r="V189" s="164"/>
      <c r="W189" s="50"/>
      <c r="X189" s="164"/>
    </row>
    <row r="190" spans="1:24">
      <c r="B190" s="34"/>
      <c r="C190" s="34"/>
      <c r="D190" s="70" t="s">
        <v>25</v>
      </c>
      <c r="E190" s="82" t="s">
        <v>133</v>
      </c>
      <c r="F190" s="96">
        <f t="shared" si="109"/>
        <v>556</v>
      </c>
      <c r="G190" s="100">
        <f t="shared" si="110"/>
        <v>500.25</v>
      </c>
      <c r="H190" s="105">
        <f t="shared" si="100"/>
        <v>0.89973021582733814</v>
      </c>
      <c r="I190" s="109">
        <v>556</v>
      </c>
      <c r="J190" s="149">
        <v>500.25</v>
      </c>
      <c r="K190" s="105">
        <f t="shared" si="102"/>
        <v>0.89973021582733814</v>
      </c>
      <c r="L190" s="147"/>
      <c r="M190" s="164"/>
      <c r="N190" s="164"/>
      <c r="O190" s="50"/>
      <c r="P190" s="164"/>
      <c r="Q190" s="127"/>
      <c r="R190" s="147"/>
      <c r="S190" s="240"/>
      <c r="T190" s="147"/>
      <c r="U190" s="164"/>
      <c r="V190" s="164"/>
      <c r="W190" s="50"/>
      <c r="X190" s="164"/>
    </row>
    <row r="191" spans="1:24">
      <c r="B191" s="34"/>
      <c r="C191" s="34"/>
      <c r="D191" s="70" t="s">
        <v>182</v>
      </c>
      <c r="E191" s="82" t="s">
        <v>183</v>
      </c>
      <c r="F191" s="96">
        <f t="shared" si="109"/>
        <v>55</v>
      </c>
      <c r="G191" s="100">
        <f t="shared" si="110"/>
        <v>142.85</v>
      </c>
      <c r="H191" s="105">
        <f t="shared" si="100"/>
        <v>2.5972727272727272</v>
      </c>
      <c r="I191" s="109">
        <v>55</v>
      </c>
      <c r="J191" s="149">
        <v>142.85</v>
      </c>
      <c r="K191" s="105"/>
      <c r="L191" s="147"/>
      <c r="M191" s="164"/>
      <c r="N191" s="164"/>
      <c r="O191" s="50"/>
      <c r="P191" s="164"/>
      <c r="Q191" s="127"/>
      <c r="R191" s="147"/>
      <c r="S191" s="240"/>
      <c r="T191" s="147"/>
      <c r="U191" s="164"/>
      <c r="V191" s="164"/>
      <c r="W191" s="50"/>
      <c r="X191" s="164"/>
    </row>
    <row r="192" spans="1:24" s="6" customFormat="1" hidden="1">
      <c r="A192" s="230"/>
      <c r="B192" s="33"/>
      <c r="C192" s="33">
        <v>85204</v>
      </c>
      <c r="D192" s="67"/>
      <c r="E192" s="78" t="s">
        <v>70</v>
      </c>
      <c r="F192" s="95">
        <f t="shared" si="109"/>
        <v>0</v>
      </c>
      <c r="G192" s="99">
        <f t="shared" si="110"/>
        <v>0</v>
      </c>
      <c r="H192" s="104" t="e">
        <f t="shared" si="100"/>
        <v>#DIV/0!</v>
      </c>
      <c r="I192" s="121">
        <f>SUM(I193:I200)</f>
        <v>0</v>
      </c>
      <c r="J192" s="156">
        <f>SUM(J193:J200)</f>
        <v>0</v>
      </c>
      <c r="K192" s="104" t="e">
        <f t="shared" si="102"/>
        <v>#DIV/0!</v>
      </c>
      <c r="L192" s="156">
        <f t="shared" ref="L192:R192" si="113">SUM(L193:L200)</f>
        <v>0</v>
      </c>
      <c r="M192" s="177">
        <f t="shared" si="113"/>
        <v>0</v>
      </c>
      <c r="N192" s="177">
        <f t="shared" si="113"/>
        <v>0</v>
      </c>
      <c r="O192" s="60">
        <f t="shared" si="113"/>
        <v>0</v>
      </c>
      <c r="P192" s="177">
        <f t="shared" si="113"/>
        <v>0</v>
      </c>
      <c r="Q192" s="139">
        <f t="shared" si="113"/>
        <v>0</v>
      </c>
      <c r="R192" s="156">
        <f t="shared" si="113"/>
        <v>0</v>
      </c>
      <c r="S192" s="239"/>
      <c r="T192" s="156">
        <f>SUM(T193:T200)</f>
        <v>0</v>
      </c>
      <c r="U192" s="177">
        <f>SUM(U193:U200)</f>
        <v>0</v>
      </c>
      <c r="V192" s="177">
        <f>SUM(V193:V200)</f>
        <v>0</v>
      </c>
      <c r="W192" s="60">
        <f>SUM(W193:W200)</f>
        <v>0</v>
      </c>
      <c r="X192" s="177">
        <f>SUM(X193:X200)</f>
        <v>0</v>
      </c>
    </row>
    <row r="193" spans="1:24" s="2" customFormat="1" hidden="1">
      <c r="A193" s="231"/>
      <c r="B193" s="34"/>
      <c r="C193" s="34"/>
      <c r="D193" s="70" t="s">
        <v>103</v>
      </c>
      <c r="E193" s="79" t="s">
        <v>152</v>
      </c>
      <c r="F193" s="96">
        <f t="shared" si="109"/>
        <v>0</v>
      </c>
      <c r="G193" s="100">
        <f t="shared" si="110"/>
        <v>0</v>
      </c>
      <c r="H193" s="105" t="e">
        <f t="shared" si="100"/>
        <v>#DIV/0!</v>
      </c>
      <c r="I193" s="122"/>
      <c r="J193" s="157"/>
      <c r="K193" s="105" t="e">
        <f t="shared" si="102"/>
        <v>#DIV/0!</v>
      </c>
      <c r="L193" s="147"/>
      <c r="M193" s="164"/>
      <c r="N193" s="164"/>
      <c r="O193" s="50"/>
      <c r="P193" s="164"/>
      <c r="Q193" s="127"/>
      <c r="R193" s="147"/>
      <c r="S193" s="240"/>
      <c r="T193" s="147"/>
      <c r="U193" s="164"/>
      <c r="V193" s="164"/>
      <c r="W193" s="50"/>
      <c r="X193" s="164"/>
    </row>
    <row r="194" spans="1:24" s="2" customFormat="1" hidden="1">
      <c r="A194" s="231"/>
      <c r="B194" s="34"/>
      <c r="C194" s="34"/>
      <c r="D194" s="70" t="s">
        <v>12</v>
      </c>
      <c r="E194" s="79" t="s">
        <v>13</v>
      </c>
      <c r="F194" s="96">
        <f t="shared" si="109"/>
        <v>0</v>
      </c>
      <c r="G194" s="100">
        <f t="shared" si="110"/>
        <v>0</v>
      </c>
      <c r="H194" s="105" t="e">
        <f t="shared" si="100"/>
        <v>#DIV/0!</v>
      </c>
      <c r="I194" s="122"/>
      <c r="J194" s="157"/>
      <c r="K194" s="105" t="e">
        <f t="shared" si="102"/>
        <v>#DIV/0!</v>
      </c>
      <c r="L194" s="147"/>
      <c r="M194" s="178"/>
      <c r="N194" s="164"/>
      <c r="O194" s="50"/>
      <c r="P194" s="164"/>
      <c r="Q194" s="127"/>
      <c r="R194" s="147"/>
      <c r="S194" s="240"/>
      <c r="T194" s="147"/>
      <c r="U194" s="164"/>
      <c r="V194" s="164"/>
      <c r="W194" s="50"/>
      <c r="X194" s="164"/>
    </row>
    <row r="195" spans="1:24" s="2" customFormat="1" ht="12" hidden="1" customHeight="1">
      <c r="A195" s="231"/>
      <c r="B195" s="34"/>
      <c r="C195" s="34"/>
      <c r="D195" s="72" t="s">
        <v>52</v>
      </c>
      <c r="E195" s="79" t="s">
        <v>53</v>
      </c>
      <c r="F195" s="96">
        <f t="shared" si="109"/>
        <v>0</v>
      </c>
      <c r="G195" s="100">
        <f t="shared" si="110"/>
        <v>0</v>
      </c>
      <c r="H195" s="105" t="e">
        <f t="shared" si="100"/>
        <v>#DIV/0!</v>
      </c>
      <c r="I195" s="122"/>
      <c r="J195" s="157"/>
      <c r="K195" s="105" t="e">
        <f t="shared" si="102"/>
        <v>#DIV/0!</v>
      </c>
      <c r="L195" s="147"/>
      <c r="M195" s="164"/>
      <c r="N195" s="164"/>
      <c r="O195" s="50"/>
      <c r="P195" s="164"/>
      <c r="Q195" s="127"/>
      <c r="R195" s="147"/>
      <c r="S195" s="240"/>
      <c r="T195" s="147"/>
      <c r="U195" s="164"/>
      <c r="V195" s="164"/>
      <c r="W195" s="50"/>
      <c r="X195" s="164"/>
    </row>
    <row r="196" spans="1:24" s="2" customFormat="1" ht="12" hidden="1" customHeight="1">
      <c r="A196" s="231"/>
      <c r="B196" s="34"/>
      <c r="C196" s="34"/>
      <c r="D196" s="72" t="s">
        <v>105</v>
      </c>
      <c r="E196" s="79" t="s">
        <v>171</v>
      </c>
      <c r="F196" s="96">
        <f t="shared" si="109"/>
        <v>0</v>
      </c>
      <c r="G196" s="100">
        <f t="shared" si="110"/>
        <v>0</v>
      </c>
      <c r="H196" s="105" t="e">
        <f t="shared" si="100"/>
        <v>#DIV/0!</v>
      </c>
      <c r="I196" s="122"/>
      <c r="J196" s="157"/>
      <c r="K196" s="105" t="e">
        <f t="shared" si="102"/>
        <v>#DIV/0!</v>
      </c>
      <c r="L196" s="147"/>
      <c r="M196" s="164"/>
      <c r="N196" s="164"/>
      <c r="O196" s="50"/>
      <c r="P196" s="164"/>
      <c r="Q196" s="127"/>
      <c r="R196" s="147"/>
      <c r="S196" s="240"/>
      <c r="T196" s="147"/>
      <c r="U196" s="164"/>
      <c r="V196" s="164"/>
      <c r="W196" s="50"/>
      <c r="X196" s="164"/>
    </row>
    <row r="197" spans="1:24" s="2" customFormat="1" ht="12" hidden="1" customHeight="1">
      <c r="A197" s="231"/>
      <c r="B197" s="34"/>
      <c r="C197" s="34"/>
      <c r="D197" s="72" t="s">
        <v>16</v>
      </c>
      <c r="E197" s="79" t="s">
        <v>168</v>
      </c>
      <c r="F197" s="96">
        <f t="shared" si="109"/>
        <v>0</v>
      </c>
      <c r="G197" s="100">
        <f t="shared" si="110"/>
        <v>0</v>
      </c>
      <c r="H197" s="105" t="e">
        <f t="shared" si="100"/>
        <v>#DIV/0!</v>
      </c>
      <c r="I197" s="122"/>
      <c r="J197" s="157"/>
      <c r="K197" s="105" t="e">
        <f t="shared" si="102"/>
        <v>#DIV/0!</v>
      </c>
      <c r="L197" s="147"/>
      <c r="M197" s="164"/>
      <c r="N197" s="164"/>
      <c r="O197" s="50"/>
      <c r="P197" s="164"/>
      <c r="Q197" s="127"/>
      <c r="R197" s="147"/>
      <c r="S197" s="240"/>
      <c r="T197" s="147"/>
      <c r="U197" s="164"/>
      <c r="V197" s="164"/>
      <c r="W197" s="50"/>
      <c r="X197" s="164"/>
    </row>
    <row r="198" spans="1:24" s="2" customFormat="1" ht="12" hidden="1" customHeight="1">
      <c r="A198" s="231"/>
      <c r="B198" s="34"/>
      <c r="C198" s="34"/>
      <c r="D198" s="72" t="s">
        <v>156</v>
      </c>
      <c r="E198" s="79" t="s">
        <v>106</v>
      </c>
      <c r="F198" s="96">
        <f t="shared" si="109"/>
        <v>0</v>
      </c>
      <c r="G198" s="100">
        <f t="shared" si="110"/>
        <v>0</v>
      </c>
      <c r="H198" s="105" t="e">
        <f t="shared" si="100"/>
        <v>#DIV/0!</v>
      </c>
      <c r="I198" s="122"/>
      <c r="J198" s="157"/>
      <c r="K198" s="105" t="e">
        <f t="shared" si="102"/>
        <v>#DIV/0!</v>
      </c>
      <c r="L198" s="147"/>
      <c r="M198" s="164"/>
      <c r="N198" s="164"/>
      <c r="O198" s="50"/>
      <c r="P198" s="164"/>
      <c r="Q198" s="127"/>
      <c r="R198" s="147"/>
      <c r="S198" s="240"/>
      <c r="T198" s="147"/>
      <c r="U198" s="164"/>
      <c r="V198" s="164"/>
      <c r="W198" s="50"/>
      <c r="X198" s="164"/>
    </row>
    <row r="199" spans="1:24" hidden="1">
      <c r="B199" s="34"/>
      <c r="C199" s="34"/>
      <c r="D199" s="70" t="s">
        <v>54</v>
      </c>
      <c r="E199" s="79" t="s">
        <v>135</v>
      </c>
      <c r="F199" s="96">
        <f t="shared" si="109"/>
        <v>0</v>
      </c>
      <c r="G199" s="100">
        <f t="shared" si="110"/>
        <v>0</v>
      </c>
      <c r="H199" s="105" t="e">
        <f t="shared" si="100"/>
        <v>#DIV/0!</v>
      </c>
      <c r="I199" s="122"/>
      <c r="J199" s="158"/>
      <c r="K199" s="105" t="e">
        <f t="shared" si="102"/>
        <v>#DIV/0!</v>
      </c>
      <c r="L199" s="147"/>
      <c r="M199" s="164"/>
      <c r="N199" s="164"/>
      <c r="O199" s="50"/>
      <c r="P199" s="164"/>
      <c r="Q199" s="127"/>
      <c r="R199" s="147"/>
      <c r="S199" s="240"/>
      <c r="T199" s="147"/>
      <c r="U199" s="164"/>
      <c r="V199" s="164"/>
      <c r="W199" s="50"/>
      <c r="X199" s="164"/>
    </row>
    <row r="200" spans="1:24" hidden="1">
      <c r="B200" s="34"/>
      <c r="C200" s="34"/>
      <c r="D200" s="70" t="s">
        <v>162</v>
      </c>
      <c r="E200" s="79" t="s">
        <v>146</v>
      </c>
      <c r="F200" s="96">
        <f t="shared" si="109"/>
        <v>0</v>
      </c>
      <c r="G200" s="100">
        <f t="shared" si="110"/>
        <v>0</v>
      </c>
      <c r="H200" s="105" t="e">
        <f t="shared" si="100"/>
        <v>#DIV/0!</v>
      </c>
      <c r="I200" s="122"/>
      <c r="J200" s="158"/>
      <c r="K200" s="105" t="e">
        <f t="shared" si="102"/>
        <v>#DIV/0!</v>
      </c>
      <c r="L200" s="147"/>
      <c r="M200" s="164"/>
      <c r="N200" s="164"/>
      <c r="O200" s="50"/>
      <c r="P200" s="204"/>
      <c r="Q200" s="127"/>
      <c r="R200" s="147"/>
      <c r="S200" s="240"/>
      <c r="T200" s="147"/>
      <c r="U200" s="164"/>
      <c r="V200" s="164"/>
      <c r="W200" s="50"/>
      <c r="X200" s="164"/>
    </row>
    <row r="201" spans="1:24">
      <c r="B201" s="45"/>
      <c r="C201" s="45">
        <v>85205</v>
      </c>
      <c r="D201" s="73"/>
      <c r="E201" s="91" t="s">
        <v>155</v>
      </c>
      <c r="F201" s="95">
        <f>SUM(I201+Q201)</f>
        <v>4230</v>
      </c>
      <c r="G201" s="99">
        <f>SUM(J201+R201)</f>
        <v>0</v>
      </c>
      <c r="H201" s="104">
        <f t="shared" si="100"/>
        <v>0</v>
      </c>
      <c r="I201" s="116">
        <f>SUM(I202)</f>
        <v>4230</v>
      </c>
      <c r="J201" s="150">
        <f>SUM(J202)</f>
        <v>0</v>
      </c>
      <c r="K201" s="104">
        <f>SUM(J201/I201)</f>
        <v>0</v>
      </c>
      <c r="L201" s="161">
        <f>SUM(L202)</f>
        <v>0</v>
      </c>
      <c r="M201" s="161">
        <f t="shared" ref="M201:P201" si="114">SUM(M202)</f>
        <v>0</v>
      </c>
      <c r="N201" s="179">
        <f t="shared" si="114"/>
        <v>0</v>
      </c>
      <c r="O201" s="161">
        <f t="shared" si="114"/>
        <v>0</v>
      </c>
      <c r="P201" s="179">
        <f t="shared" si="114"/>
        <v>0</v>
      </c>
      <c r="Q201" s="140">
        <f>SUM(Q202)</f>
        <v>0</v>
      </c>
      <c r="R201" s="161">
        <f>SUM(R202)</f>
        <v>0</v>
      </c>
      <c r="S201" s="239"/>
      <c r="T201" s="161"/>
      <c r="U201" s="179"/>
      <c r="V201" s="179"/>
      <c r="W201" s="61"/>
      <c r="X201" s="179"/>
    </row>
    <row r="202" spans="1:24">
      <c r="B202" s="34"/>
      <c r="C202" s="34"/>
      <c r="D202" s="70" t="s">
        <v>27</v>
      </c>
      <c r="E202" s="82" t="s">
        <v>146</v>
      </c>
      <c r="F202" s="96">
        <f>SUM(I202+Q202)</f>
        <v>4230</v>
      </c>
      <c r="G202" s="100">
        <f>SUM(J202+R202)</f>
        <v>0</v>
      </c>
      <c r="H202" s="105">
        <f t="shared" si="100"/>
        <v>0</v>
      </c>
      <c r="I202" s="109">
        <v>4230</v>
      </c>
      <c r="J202" s="151"/>
      <c r="K202" s="105">
        <f>SUM(J202/I202)</f>
        <v>0</v>
      </c>
      <c r="L202" s="147"/>
      <c r="M202" s="164"/>
      <c r="N202" s="164"/>
      <c r="O202" s="50"/>
      <c r="P202" s="202"/>
      <c r="Q202" s="127"/>
      <c r="R202" s="147"/>
      <c r="S202" s="240"/>
      <c r="T202" s="147"/>
      <c r="U202" s="164"/>
      <c r="V202" s="164"/>
      <c r="W202" s="50"/>
      <c r="X202" s="164"/>
    </row>
    <row r="203" spans="1:24" s="6" customFormat="1">
      <c r="A203" s="230"/>
      <c r="B203" s="33"/>
      <c r="C203" s="33">
        <v>85218</v>
      </c>
      <c r="D203" s="67"/>
      <c r="E203" s="85" t="s">
        <v>71</v>
      </c>
      <c r="F203" s="95">
        <f t="shared" si="109"/>
        <v>210627</v>
      </c>
      <c r="G203" s="99">
        <f t="shared" si="110"/>
        <v>110399.53</v>
      </c>
      <c r="H203" s="104">
        <f t="shared" si="100"/>
        <v>0.52414709415222172</v>
      </c>
      <c r="I203" s="108">
        <f>SUM(I204:I207)</f>
        <v>210627</v>
      </c>
      <c r="J203" s="143">
        <f>SUM(J204:J207)</f>
        <v>110399.53</v>
      </c>
      <c r="K203" s="104">
        <f t="shared" si="102"/>
        <v>0.52414709415222172</v>
      </c>
      <c r="L203" s="143">
        <f t="shared" ref="L203:R203" si="115">SUM(L204:L207)</f>
        <v>22866.53</v>
      </c>
      <c r="M203" s="163">
        <f t="shared" si="115"/>
        <v>0</v>
      </c>
      <c r="N203" s="163">
        <f t="shared" si="115"/>
        <v>0</v>
      </c>
      <c r="O203" s="49">
        <f t="shared" si="115"/>
        <v>0</v>
      </c>
      <c r="P203" s="163">
        <f t="shared" si="115"/>
        <v>0</v>
      </c>
      <c r="Q203" s="126">
        <f t="shared" si="115"/>
        <v>0</v>
      </c>
      <c r="R203" s="143">
        <f t="shared" si="115"/>
        <v>0</v>
      </c>
      <c r="S203" s="239"/>
      <c r="T203" s="143">
        <f>SUM(T204:T207)</f>
        <v>0</v>
      </c>
      <c r="U203" s="163">
        <f>SUM(U204:U207)</f>
        <v>0</v>
      </c>
      <c r="V203" s="163">
        <f>SUM(V204:V207)</f>
        <v>0</v>
      </c>
      <c r="W203" s="49">
        <f>SUM(W204:W207)</f>
        <v>0</v>
      </c>
      <c r="X203" s="163">
        <f>SUM(X204:X207)</f>
        <v>0</v>
      </c>
    </row>
    <row r="204" spans="1:24">
      <c r="B204" s="34"/>
      <c r="C204" s="34"/>
      <c r="D204" s="70" t="s">
        <v>52</v>
      </c>
      <c r="E204" s="82" t="s">
        <v>53</v>
      </c>
      <c r="F204" s="96">
        <f t="shared" si="109"/>
        <v>151200</v>
      </c>
      <c r="G204" s="100">
        <f t="shared" si="110"/>
        <v>63000</v>
      </c>
      <c r="H204" s="105">
        <f t="shared" si="100"/>
        <v>0.41666666666666669</v>
      </c>
      <c r="I204" s="115">
        <v>151200</v>
      </c>
      <c r="J204" s="151">
        <v>63000</v>
      </c>
      <c r="K204" s="105">
        <f t="shared" si="102"/>
        <v>0.41666666666666669</v>
      </c>
      <c r="L204" s="147"/>
      <c r="M204" s="164"/>
      <c r="N204" s="164"/>
      <c r="O204" s="50"/>
      <c r="P204" s="164"/>
      <c r="Q204" s="127"/>
      <c r="R204" s="147"/>
      <c r="S204" s="240"/>
      <c r="T204" s="147"/>
      <c r="U204" s="164"/>
      <c r="V204" s="164"/>
      <c r="W204" s="50"/>
      <c r="X204" s="164"/>
    </row>
    <row r="205" spans="1:24">
      <c r="B205" s="34"/>
      <c r="C205" s="34"/>
      <c r="D205" s="70" t="s">
        <v>29</v>
      </c>
      <c r="E205" s="82" t="s">
        <v>163</v>
      </c>
      <c r="F205" s="96">
        <f t="shared" si="109"/>
        <v>500</v>
      </c>
      <c r="G205" s="100">
        <f t="shared" si="110"/>
        <v>242.69</v>
      </c>
      <c r="H205" s="105">
        <f t="shared" si="100"/>
        <v>0.48537999999999998</v>
      </c>
      <c r="I205" s="115">
        <v>500</v>
      </c>
      <c r="J205" s="151">
        <v>242.69</v>
      </c>
      <c r="K205" s="105">
        <f t="shared" si="102"/>
        <v>0.48537999999999998</v>
      </c>
      <c r="L205" s="147"/>
      <c r="M205" s="164"/>
      <c r="N205" s="164"/>
      <c r="O205" s="50"/>
      <c r="P205" s="164"/>
      <c r="Q205" s="127"/>
      <c r="R205" s="147"/>
      <c r="S205" s="240"/>
      <c r="T205" s="147"/>
      <c r="U205" s="164"/>
      <c r="V205" s="164"/>
      <c r="W205" s="50"/>
      <c r="X205" s="164"/>
    </row>
    <row r="206" spans="1:24">
      <c r="B206" s="34"/>
      <c r="C206" s="34"/>
      <c r="D206" s="70" t="s">
        <v>7</v>
      </c>
      <c r="E206" s="82" t="s">
        <v>8</v>
      </c>
      <c r="F206" s="96">
        <f t="shared" si="109"/>
        <v>36060</v>
      </c>
      <c r="G206" s="100">
        <f t="shared" si="110"/>
        <v>24290.31</v>
      </c>
      <c r="H206" s="105">
        <f t="shared" si="100"/>
        <v>0.67360815307820299</v>
      </c>
      <c r="I206" s="115">
        <v>36060</v>
      </c>
      <c r="J206" s="151">
        <v>24290.31</v>
      </c>
      <c r="K206" s="105">
        <f t="shared" si="102"/>
        <v>0.67360815307820299</v>
      </c>
      <c r="L206" s="147"/>
      <c r="M206" s="164"/>
      <c r="N206" s="164"/>
      <c r="O206" s="50"/>
      <c r="P206" s="164"/>
      <c r="Q206" s="127"/>
      <c r="R206" s="147"/>
      <c r="S206" s="240"/>
      <c r="T206" s="147"/>
      <c r="U206" s="164"/>
      <c r="V206" s="164"/>
      <c r="W206" s="50"/>
      <c r="X206" s="164"/>
    </row>
    <row r="207" spans="1:24">
      <c r="B207" s="34"/>
      <c r="C207" s="34"/>
      <c r="D207" s="70" t="s">
        <v>156</v>
      </c>
      <c r="E207" s="79" t="s">
        <v>106</v>
      </c>
      <c r="F207" s="96">
        <f t="shared" si="109"/>
        <v>22867</v>
      </c>
      <c r="G207" s="100">
        <f t="shared" si="110"/>
        <v>22866.53</v>
      </c>
      <c r="H207" s="105">
        <f t="shared" si="100"/>
        <v>0.99997944636375558</v>
      </c>
      <c r="I207" s="115">
        <v>22867</v>
      </c>
      <c r="J207" s="151">
        <v>22866.53</v>
      </c>
      <c r="K207" s="105">
        <f t="shared" si="102"/>
        <v>0.99997944636375558</v>
      </c>
      <c r="L207" s="151">
        <v>22866.53</v>
      </c>
      <c r="M207" s="164"/>
      <c r="N207" s="164"/>
      <c r="O207" s="50"/>
      <c r="P207" s="164"/>
      <c r="Q207" s="127"/>
      <c r="R207" s="147"/>
      <c r="S207" s="240"/>
      <c r="T207" s="147"/>
      <c r="U207" s="164"/>
      <c r="V207" s="164"/>
      <c r="W207" s="50"/>
      <c r="X207" s="164"/>
    </row>
    <row r="208" spans="1:24">
      <c r="B208" s="33"/>
      <c r="C208" s="33">
        <v>85295</v>
      </c>
      <c r="D208" s="67"/>
      <c r="E208" s="85" t="s">
        <v>64</v>
      </c>
      <c r="F208" s="95">
        <f t="shared" ref="F208:F209" si="116">SUM(I208+Q208)</f>
        <v>11671</v>
      </c>
      <c r="G208" s="99">
        <f t="shared" ref="G208:G209" si="117">SUM(J208+R208)</f>
        <v>14118.95</v>
      </c>
      <c r="H208" s="104">
        <f t="shared" ref="H208:H209" si="118">SUM(G208/F208)</f>
        <v>1.2097463799160313</v>
      </c>
      <c r="I208" s="108">
        <f>SUM(I209)</f>
        <v>11671</v>
      </c>
      <c r="J208" s="143">
        <f>SUM(J209)</f>
        <v>14118.95</v>
      </c>
      <c r="K208" s="104">
        <f t="shared" ref="K208:K209" si="119">SUM(J208/I208)</f>
        <v>1.2097463799160313</v>
      </c>
      <c r="L208" s="143">
        <f>SUM(L209)</f>
        <v>0</v>
      </c>
      <c r="M208" s="143">
        <f t="shared" ref="M208:R208" si="120">SUM(M209)</f>
        <v>0</v>
      </c>
      <c r="N208" s="143">
        <f t="shared" si="120"/>
        <v>0</v>
      </c>
      <c r="O208" s="143">
        <f t="shared" si="120"/>
        <v>0</v>
      </c>
      <c r="P208" s="143">
        <f t="shared" si="120"/>
        <v>0</v>
      </c>
      <c r="Q208" s="143">
        <f t="shared" si="120"/>
        <v>0</v>
      </c>
      <c r="R208" s="143">
        <f t="shared" si="120"/>
        <v>0</v>
      </c>
      <c r="S208" s="239"/>
      <c r="T208" s="143">
        <f>SUM(T209:T212)</f>
        <v>0</v>
      </c>
      <c r="U208" s="163">
        <f>SUM(U209:U212)</f>
        <v>0</v>
      </c>
      <c r="V208" s="163">
        <f>SUM(V209:V212)</f>
        <v>0</v>
      </c>
      <c r="W208" s="49">
        <f>SUM(W209:W212)</f>
        <v>0</v>
      </c>
      <c r="X208" s="163">
        <f>SUM(X209:X212)</f>
        <v>0</v>
      </c>
    </row>
    <row r="209" spans="1:24">
      <c r="B209" s="34"/>
      <c r="C209" s="34"/>
      <c r="D209" s="72" t="s">
        <v>7</v>
      </c>
      <c r="E209" s="82" t="s">
        <v>8</v>
      </c>
      <c r="F209" s="96">
        <f t="shared" si="116"/>
        <v>11671</v>
      </c>
      <c r="G209" s="100">
        <f t="shared" si="117"/>
        <v>14118.95</v>
      </c>
      <c r="H209" s="105">
        <f t="shared" si="118"/>
        <v>1.2097463799160313</v>
      </c>
      <c r="I209" s="115">
        <v>11671</v>
      </c>
      <c r="J209" s="151">
        <v>14118.95</v>
      </c>
      <c r="K209" s="105">
        <f t="shared" si="119"/>
        <v>1.2097463799160313</v>
      </c>
      <c r="L209" s="147"/>
      <c r="M209" s="164"/>
      <c r="N209" s="164"/>
      <c r="O209" s="50"/>
      <c r="P209" s="164"/>
      <c r="Q209" s="127"/>
      <c r="R209" s="147"/>
      <c r="S209" s="240"/>
      <c r="T209" s="147"/>
      <c r="U209" s="164"/>
      <c r="V209" s="164"/>
      <c r="W209" s="50"/>
      <c r="X209" s="164"/>
    </row>
    <row r="210" spans="1:24" s="5" customFormat="1">
      <c r="A210" s="9"/>
      <c r="B210" s="36">
        <v>853</v>
      </c>
      <c r="C210" s="36"/>
      <c r="D210" s="71"/>
      <c r="E210" s="81" t="s">
        <v>151</v>
      </c>
      <c r="F210" s="97">
        <f t="shared" ref="F210:G210" si="121">SUM(I210+Q210)</f>
        <v>1360913</v>
      </c>
      <c r="G210" s="101">
        <f t="shared" si="121"/>
        <v>326218.49</v>
      </c>
      <c r="H210" s="101">
        <f>SUM(H211+H214+H216+H218+H221)</f>
        <v>1.7535045276775023</v>
      </c>
      <c r="I210" s="97">
        <f>SUM(I211+I214+I216+I218+I221)</f>
        <v>995943</v>
      </c>
      <c r="J210" s="97">
        <f>SUM(J211+J214+J216+J218+J221)</f>
        <v>326218.49</v>
      </c>
      <c r="K210" s="106">
        <f t="shared" si="102"/>
        <v>0.3275473495973163</v>
      </c>
      <c r="L210" s="101">
        <f>SUM(L211+L214+L216+L218+L221)</f>
        <v>0</v>
      </c>
      <c r="M210" s="101">
        <f t="shared" ref="M210:X210" si="122">SUM(M211+M214+M216+M218+M221)</f>
        <v>0</v>
      </c>
      <c r="N210" s="101">
        <f t="shared" si="122"/>
        <v>89777</v>
      </c>
      <c r="O210" s="101">
        <f t="shared" si="122"/>
        <v>0</v>
      </c>
      <c r="P210" s="101">
        <f t="shared" si="122"/>
        <v>0</v>
      </c>
      <c r="Q210" s="101">
        <f t="shared" si="122"/>
        <v>364970</v>
      </c>
      <c r="R210" s="101">
        <f t="shared" si="122"/>
        <v>0</v>
      </c>
      <c r="S210" s="245">
        <f>SUM(R210/Q210)</f>
        <v>0</v>
      </c>
      <c r="T210" s="101">
        <f t="shared" si="122"/>
        <v>0</v>
      </c>
      <c r="U210" s="165">
        <f t="shared" si="122"/>
        <v>0</v>
      </c>
      <c r="V210" s="101">
        <f t="shared" si="122"/>
        <v>0</v>
      </c>
      <c r="W210" s="101">
        <f t="shared" si="122"/>
        <v>0</v>
      </c>
      <c r="X210" s="101">
        <f t="shared" si="122"/>
        <v>0</v>
      </c>
    </row>
    <row r="211" spans="1:24" s="6" customFormat="1">
      <c r="A211" s="230"/>
      <c r="B211" s="33"/>
      <c r="C211" s="33">
        <v>85321</v>
      </c>
      <c r="D211" s="67"/>
      <c r="E211" s="78" t="s">
        <v>72</v>
      </c>
      <c r="F211" s="95">
        <f t="shared" si="109"/>
        <v>175162</v>
      </c>
      <c r="G211" s="99">
        <f t="shared" si="110"/>
        <v>89833.7</v>
      </c>
      <c r="H211" s="104">
        <f t="shared" si="100"/>
        <v>0.51286066612621461</v>
      </c>
      <c r="I211" s="108">
        <f>SUM(I212:I213)</f>
        <v>175162</v>
      </c>
      <c r="J211" s="143">
        <f t="shared" ref="J211:X211" si="123">SUM(J212:J213)</f>
        <v>89833.7</v>
      </c>
      <c r="K211" s="104">
        <f t="shared" si="102"/>
        <v>0.51286066612621461</v>
      </c>
      <c r="L211" s="143">
        <f t="shared" si="123"/>
        <v>0</v>
      </c>
      <c r="M211" s="163">
        <f t="shared" si="123"/>
        <v>0</v>
      </c>
      <c r="N211" s="163">
        <f t="shared" si="123"/>
        <v>89777</v>
      </c>
      <c r="O211" s="49">
        <f t="shared" si="123"/>
        <v>0</v>
      </c>
      <c r="P211" s="163">
        <f t="shared" si="123"/>
        <v>0</v>
      </c>
      <c r="Q211" s="126">
        <f t="shared" si="123"/>
        <v>0</v>
      </c>
      <c r="R211" s="143">
        <f t="shared" si="123"/>
        <v>0</v>
      </c>
      <c r="S211" s="239"/>
      <c r="T211" s="143">
        <f t="shared" si="123"/>
        <v>0</v>
      </c>
      <c r="U211" s="163">
        <f t="shared" si="123"/>
        <v>0</v>
      </c>
      <c r="V211" s="163">
        <f t="shared" si="123"/>
        <v>0</v>
      </c>
      <c r="W211" s="49">
        <f t="shared" si="123"/>
        <v>0</v>
      </c>
      <c r="X211" s="163">
        <f t="shared" si="123"/>
        <v>0</v>
      </c>
    </row>
    <row r="212" spans="1:24">
      <c r="B212" s="34"/>
      <c r="C212" s="34"/>
      <c r="D212" s="70" t="s">
        <v>27</v>
      </c>
      <c r="E212" s="82" t="s">
        <v>146</v>
      </c>
      <c r="F212" s="96">
        <f t="shared" si="109"/>
        <v>175037</v>
      </c>
      <c r="G212" s="100">
        <f t="shared" si="110"/>
        <v>89777</v>
      </c>
      <c r="H212" s="105">
        <f t="shared" si="100"/>
        <v>0.51290298622576946</v>
      </c>
      <c r="I212" s="109">
        <v>175037</v>
      </c>
      <c r="J212" s="149">
        <v>89777</v>
      </c>
      <c r="K212" s="105">
        <f t="shared" si="102"/>
        <v>0.51290298622576946</v>
      </c>
      <c r="L212" s="147"/>
      <c r="M212" s="164"/>
      <c r="N212" s="170">
        <v>89777</v>
      </c>
      <c r="O212" s="50"/>
      <c r="P212" s="164"/>
      <c r="Q212" s="127"/>
      <c r="R212" s="147"/>
      <c r="S212" s="240"/>
      <c r="T212" s="147"/>
      <c r="U212" s="164"/>
      <c r="V212" s="164"/>
      <c r="W212" s="50"/>
      <c r="X212" s="164"/>
    </row>
    <row r="213" spans="1:24">
      <c r="B213" s="34"/>
      <c r="C213" s="34"/>
      <c r="D213" s="70" t="s">
        <v>25</v>
      </c>
      <c r="E213" s="82" t="s">
        <v>139</v>
      </c>
      <c r="F213" s="96">
        <f t="shared" si="109"/>
        <v>125</v>
      </c>
      <c r="G213" s="100">
        <f t="shared" si="110"/>
        <v>56.7</v>
      </c>
      <c r="H213" s="105">
        <f>SUM(G213/F213)</f>
        <v>0.4536</v>
      </c>
      <c r="I213" s="109">
        <v>125</v>
      </c>
      <c r="J213" s="149">
        <v>56.7</v>
      </c>
      <c r="K213" s="105">
        <f>SUM(J213/I213)</f>
        <v>0.4536</v>
      </c>
      <c r="L213" s="147"/>
      <c r="M213" s="164"/>
      <c r="N213" s="170"/>
      <c r="O213" s="50"/>
      <c r="P213" s="164"/>
      <c r="Q213" s="127"/>
      <c r="R213" s="147"/>
      <c r="S213" s="240"/>
      <c r="T213" s="147"/>
      <c r="U213" s="164"/>
      <c r="V213" s="164"/>
      <c r="W213" s="50"/>
      <c r="X213" s="164"/>
    </row>
    <row r="214" spans="1:24" s="6" customFormat="1">
      <c r="A214" s="230"/>
      <c r="B214" s="33"/>
      <c r="C214" s="33">
        <v>85322</v>
      </c>
      <c r="D214" s="67"/>
      <c r="E214" s="85" t="s">
        <v>73</v>
      </c>
      <c r="F214" s="95">
        <f t="shared" si="109"/>
        <v>379900</v>
      </c>
      <c r="G214" s="99">
        <f t="shared" si="110"/>
        <v>192000</v>
      </c>
      <c r="H214" s="104">
        <f t="shared" si="100"/>
        <v>0.50539615688339035</v>
      </c>
      <c r="I214" s="108">
        <f>SUM(I215)</f>
        <v>379900</v>
      </c>
      <c r="J214" s="143">
        <f t="shared" ref="J214:X214" si="124">SUM(J215)</f>
        <v>192000</v>
      </c>
      <c r="K214" s="104">
        <f t="shared" si="102"/>
        <v>0.50539615688339035</v>
      </c>
      <c r="L214" s="143">
        <f t="shared" si="124"/>
        <v>0</v>
      </c>
      <c r="M214" s="163">
        <f t="shared" si="124"/>
        <v>0</v>
      </c>
      <c r="N214" s="163">
        <f t="shared" si="124"/>
        <v>0</v>
      </c>
      <c r="O214" s="49">
        <f t="shared" si="124"/>
        <v>0</v>
      </c>
      <c r="P214" s="163">
        <f t="shared" si="124"/>
        <v>0</v>
      </c>
      <c r="Q214" s="126">
        <f t="shared" si="124"/>
        <v>0</v>
      </c>
      <c r="R214" s="143">
        <f t="shared" si="124"/>
        <v>0</v>
      </c>
      <c r="S214" s="239"/>
      <c r="T214" s="143">
        <f t="shared" si="124"/>
        <v>0</v>
      </c>
      <c r="U214" s="163">
        <f t="shared" si="124"/>
        <v>0</v>
      </c>
      <c r="V214" s="163">
        <f t="shared" si="124"/>
        <v>0</v>
      </c>
      <c r="W214" s="49">
        <f t="shared" si="124"/>
        <v>0</v>
      </c>
      <c r="X214" s="163">
        <f t="shared" si="124"/>
        <v>0</v>
      </c>
    </row>
    <row r="215" spans="1:24">
      <c r="B215" s="34"/>
      <c r="C215" s="34"/>
      <c r="D215" s="70" t="s">
        <v>74</v>
      </c>
      <c r="E215" s="82" t="s">
        <v>149</v>
      </c>
      <c r="F215" s="96">
        <f t="shared" si="109"/>
        <v>379900</v>
      </c>
      <c r="G215" s="100">
        <f t="shared" si="110"/>
        <v>192000</v>
      </c>
      <c r="H215" s="105">
        <f t="shared" ref="H215:H272" si="125">SUM(G215/F215)</f>
        <v>0.50539615688339035</v>
      </c>
      <c r="I215" s="109">
        <v>379900</v>
      </c>
      <c r="J215" s="149">
        <v>192000</v>
      </c>
      <c r="K215" s="105">
        <f t="shared" si="102"/>
        <v>0.50539615688339035</v>
      </c>
      <c r="L215" s="147"/>
      <c r="M215" s="164"/>
      <c r="N215" s="164"/>
      <c r="O215" s="50"/>
      <c r="P215" s="164"/>
      <c r="Q215" s="127"/>
      <c r="R215" s="147"/>
      <c r="S215" s="240"/>
      <c r="T215" s="147"/>
      <c r="U215" s="164"/>
      <c r="V215" s="164"/>
      <c r="W215" s="50"/>
      <c r="X215" s="164"/>
    </row>
    <row r="216" spans="1:24" s="6" customFormat="1">
      <c r="A216" s="230"/>
      <c r="B216" s="33"/>
      <c r="C216" s="33">
        <v>85324</v>
      </c>
      <c r="D216" s="67"/>
      <c r="E216" s="78" t="s">
        <v>150</v>
      </c>
      <c r="F216" s="95">
        <f t="shared" si="109"/>
        <v>38100</v>
      </c>
      <c r="G216" s="99">
        <f t="shared" si="110"/>
        <v>14303.76</v>
      </c>
      <c r="H216" s="104">
        <f t="shared" si="125"/>
        <v>0.37542677165354332</v>
      </c>
      <c r="I216" s="108">
        <f>SUM(I217)</f>
        <v>38100</v>
      </c>
      <c r="J216" s="143">
        <f t="shared" ref="J216:X216" si="126">SUM(J217)</f>
        <v>14303.76</v>
      </c>
      <c r="K216" s="104">
        <f t="shared" si="102"/>
        <v>0.37542677165354332</v>
      </c>
      <c r="L216" s="143">
        <f t="shared" si="126"/>
        <v>0</v>
      </c>
      <c r="M216" s="163">
        <f t="shared" si="126"/>
        <v>0</v>
      </c>
      <c r="N216" s="163">
        <f t="shared" si="126"/>
        <v>0</v>
      </c>
      <c r="O216" s="49">
        <f t="shared" si="126"/>
        <v>0</v>
      </c>
      <c r="P216" s="163">
        <f t="shared" si="126"/>
        <v>0</v>
      </c>
      <c r="Q216" s="126">
        <f t="shared" si="126"/>
        <v>0</v>
      </c>
      <c r="R216" s="143">
        <f t="shared" si="126"/>
        <v>0</v>
      </c>
      <c r="S216" s="239"/>
      <c r="T216" s="143">
        <f t="shared" si="126"/>
        <v>0</v>
      </c>
      <c r="U216" s="163">
        <f t="shared" si="126"/>
        <v>0</v>
      </c>
      <c r="V216" s="163">
        <f t="shared" si="126"/>
        <v>0</v>
      </c>
      <c r="W216" s="49">
        <f t="shared" si="126"/>
        <v>0</v>
      </c>
      <c r="X216" s="163">
        <f t="shared" si="126"/>
        <v>0</v>
      </c>
    </row>
    <row r="217" spans="1:24">
      <c r="B217" s="34"/>
      <c r="C217" s="34"/>
      <c r="D217" s="70" t="s">
        <v>7</v>
      </c>
      <c r="E217" s="82" t="s">
        <v>75</v>
      </c>
      <c r="F217" s="96">
        <f t="shared" si="109"/>
        <v>38100</v>
      </c>
      <c r="G217" s="100">
        <f t="shared" si="110"/>
        <v>14303.76</v>
      </c>
      <c r="H217" s="105">
        <f t="shared" si="125"/>
        <v>0.37542677165354332</v>
      </c>
      <c r="I217" s="109">
        <v>38100</v>
      </c>
      <c r="J217" s="149">
        <v>14303.76</v>
      </c>
      <c r="K217" s="105">
        <f t="shared" si="102"/>
        <v>0.37542677165354332</v>
      </c>
      <c r="L217" s="147"/>
      <c r="M217" s="164"/>
      <c r="N217" s="164"/>
      <c r="O217" s="50"/>
      <c r="P217" s="164"/>
      <c r="Q217" s="127"/>
      <c r="R217" s="147"/>
      <c r="S217" s="240"/>
      <c r="T217" s="147"/>
      <c r="U217" s="164"/>
      <c r="V217" s="164"/>
      <c r="W217" s="50"/>
      <c r="X217" s="164"/>
    </row>
    <row r="218" spans="1:24" s="6" customFormat="1">
      <c r="A218" s="230"/>
      <c r="B218" s="33"/>
      <c r="C218" s="33">
        <v>85333</v>
      </c>
      <c r="D218" s="67"/>
      <c r="E218" s="78" t="s">
        <v>76</v>
      </c>
      <c r="F218" s="95">
        <f t="shared" si="109"/>
        <v>83600</v>
      </c>
      <c r="G218" s="99">
        <f t="shared" si="110"/>
        <v>30081.03</v>
      </c>
      <c r="H218" s="104">
        <f t="shared" si="125"/>
        <v>0.35982093301435403</v>
      </c>
      <c r="I218" s="111">
        <f>SUM(I219:I220)</f>
        <v>83600</v>
      </c>
      <c r="J218" s="146">
        <f>SUM(J219:J220)</f>
        <v>30081.03</v>
      </c>
      <c r="K218" s="104">
        <f t="shared" si="102"/>
        <v>0.35982093301435403</v>
      </c>
      <c r="L218" s="146">
        <f t="shared" ref="L218:R218" si="127">SUM(L219:L220)</f>
        <v>0</v>
      </c>
      <c r="M218" s="168">
        <f t="shared" si="127"/>
        <v>0</v>
      </c>
      <c r="N218" s="168">
        <f t="shared" si="127"/>
        <v>0</v>
      </c>
      <c r="O218" s="53">
        <f t="shared" si="127"/>
        <v>0</v>
      </c>
      <c r="P218" s="168">
        <f t="shared" si="127"/>
        <v>0</v>
      </c>
      <c r="Q218" s="130">
        <f t="shared" si="127"/>
        <v>0</v>
      </c>
      <c r="R218" s="146">
        <f t="shared" si="127"/>
        <v>0</v>
      </c>
      <c r="S218" s="239"/>
      <c r="T218" s="146">
        <f>SUM(T219:T220)</f>
        <v>0</v>
      </c>
      <c r="U218" s="168">
        <f>SUM(U219:U220)</f>
        <v>0</v>
      </c>
      <c r="V218" s="168">
        <f>SUM(V219:V220)</f>
        <v>0</v>
      </c>
      <c r="W218" s="53">
        <f>SUM(W219:W220)</f>
        <v>0</v>
      </c>
      <c r="X218" s="168">
        <f>SUM(X219:X220)</f>
        <v>0</v>
      </c>
    </row>
    <row r="219" spans="1:24">
      <c r="B219" s="34"/>
      <c r="C219" s="34"/>
      <c r="D219" s="70" t="s">
        <v>29</v>
      </c>
      <c r="E219" s="82" t="s">
        <v>148</v>
      </c>
      <c r="F219" s="96">
        <f t="shared" si="109"/>
        <v>0</v>
      </c>
      <c r="G219" s="100">
        <f t="shared" si="110"/>
        <v>108.03</v>
      </c>
      <c r="H219" s="105"/>
      <c r="I219" s="109">
        <v>0</v>
      </c>
      <c r="J219" s="149">
        <v>108.03</v>
      </c>
      <c r="K219" s="105"/>
      <c r="L219" s="147"/>
      <c r="M219" s="164"/>
      <c r="N219" s="164"/>
      <c r="O219" s="50"/>
      <c r="P219" s="164"/>
      <c r="Q219" s="127"/>
      <c r="R219" s="147"/>
      <c r="S219" s="240"/>
      <c r="T219" s="147"/>
      <c r="U219" s="164"/>
      <c r="V219" s="164"/>
      <c r="W219" s="50"/>
      <c r="X219" s="164"/>
    </row>
    <row r="220" spans="1:24">
      <c r="B220" s="34"/>
      <c r="C220" s="34"/>
      <c r="D220" s="70" t="s">
        <v>7</v>
      </c>
      <c r="E220" s="79" t="s">
        <v>8</v>
      </c>
      <c r="F220" s="96">
        <f t="shared" si="109"/>
        <v>83600</v>
      </c>
      <c r="G220" s="100">
        <f t="shared" si="110"/>
        <v>29973</v>
      </c>
      <c r="H220" s="105">
        <f t="shared" si="125"/>
        <v>0.35852870813397131</v>
      </c>
      <c r="I220" s="109">
        <v>83600</v>
      </c>
      <c r="J220" s="149">
        <v>29973</v>
      </c>
      <c r="K220" s="105">
        <f t="shared" si="102"/>
        <v>0.35852870813397131</v>
      </c>
      <c r="L220" s="147"/>
      <c r="M220" s="164"/>
      <c r="N220" s="164"/>
      <c r="O220" s="50"/>
      <c r="P220" s="164"/>
      <c r="Q220" s="127"/>
      <c r="R220" s="147"/>
      <c r="S220" s="240"/>
      <c r="T220" s="147"/>
      <c r="U220" s="164"/>
      <c r="V220" s="164"/>
      <c r="W220" s="50"/>
      <c r="X220" s="164"/>
    </row>
    <row r="221" spans="1:24">
      <c r="B221" s="45"/>
      <c r="C221" s="45">
        <v>85395</v>
      </c>
      <c r="D221" s="73"/>
      <c r="E221" s="91" t="s">
        <v>64</v>
      </c>
      <c r="F221" s="95">
        <f t="shared" si="109"/>
        <v>684151</v>
      </c>
      <c r="G221" s="99">
        <f t="shared" si="110"/>
        <v>0</v>
      </c>
      <c r="H221" s="104">
        <f t="shared" si="125"/>
        <v>0</v>
      </c>
      <c r="I221" s="116">
        <f>SUM(I222:I224)</f>
        <v>319181</v>
      </c>
      <c r="J221" s="159">
        <f>SUM(J222:J224)</f>
        <v>0</v>
      </c>
      <c r="K221" s="104">
        <f t="shared" ref="K221:K272" si="128">SUM(J221/I221)</f>
        <v>0</v>
      </c>
      <c r="L221" s="161">
        <f t="shared" ref="L221:R221" si="129">SUM(L222:L224)</f>
        <v>0</v>
      </c>
      <c r="M221" s="179">
        <f t="shared" si="129"/>
        <v>0</v>
      </c>
      <c r="N221" s="179">
        <f t="shared" si="129"/>
        <v>0</v>
      </c>
      <c r="O221" s="61">
        <f t="shared" si="129"/>
        <v>0</v>
      </c>
      <c r="P221" s="179">
        <f t="shared" si="129"/>
        <v>0</v>
      </c>
      <c r="Q221" s="140">
        <f t="shared" si="129"/>
        <v>364970</v>
      </c>
      <c r="R221" s="161">
        <f t="shared" si="129"/>
        <v>0</v>
      </c>
      <c r="S221" s="239">
        <f t="shared" ref="S221:S272" si="130">SUM(R221/Q221)</f>
        <v>0</v>
      </c>
      <c r="T221" s="161">
        <f>SUM(T222:T224)</f>
        <v>0</v>
      </c>
      <c r="U221" s="179">
        <f>SUM(U222:U224)</f>
        <v>0</v>
      </c>
      <c r="V221" s="179">
        <f>SUM(V222:V224)</f>
        <v>0</v>
      </c>
      <c r="W221" s="61">
        <f>SUM(W222:W224)</f>
        <v>0</v>
      </c>
      <c r="X221" s="179">
        <f>SUM(X222:X224)</f>
        <v>0</v>
      </c>
    </row>
    <row r="222" spans="1:24">
      <c r="B222" s="34"/>
      <c r="C222" s="34"/>
      <c r="D222" s="70" t="s">
        <v>156</v>
      </c>
      <c r="E222" s="82" t="s">
        <v>106</v>
      </c>
      <c r="F222" s="96">
        <f t="shared" ref="F222:F265" si="131">SUM(I222+Q222)</f>
        <v>304181</v>
      </c>
      <c r="G222" s="100">
        <f t="shared" ref="G222:G265" si="132">SUM(J222+R222)</f>
        <v>0</v>
      </c>
      <c r="H222" s="105">
        <f>SUM(G222/F222)</f>
        <v>0</v>
      </c>
      <c r="I222" s="109">
        <v>304181</v>
      </c>
      <c r="J222" s="151"/>
      <c r="K222" s="105"/>
      <c r="L222" s="147"/>
      <c r="M222" s="164"/>
      <c r="N222" s="202"/>
      <c r="O222" s="50"/>
      <c r="P222" s="164"/>
      <c r="Q222" s="127"/>
      <c r="R222" s="147"/>
      <c r="S222" s="240"/>
      <c r="T222" s="147"/>
      <c r="U222" s="164"/>
      <c r="V222" s="164"/>
      <c r="W222" s="50"/>
      <c r="X222" s="164"/>
    </row>
    <row r="223" spans="1:24">
      <c r="B223" s="34"/>
      <c r="C223" s="34"/>
      <c r="D223" s="70" t="s">
        <v>27</v>
      </c>
      <c r="E223" s="82" t="s">
        <v>118</v>
      </c>
      <c r="F223" s="96">
        <f t="shared" si="131"/>
        <v>15000</v>
      </c>
      <c r="G223" s="100">
        <f t="shared" si="132"/>
        <v>0</v>
      </c>
      <c r="H223" s="105">
        <f>SUM(G223/F223)</f>
        <v>0</v>
      </c>
      <c r="I223" s="109">
        <v>15000</v>
      </c>
      <c r="J223" s="151"/>
      <c r="K223" s="105"/>
      <c r="L223" s="147"/>
      <c r="M223" s="164"/>
      <c r="N223" s="202"/>
      <c r="O223" s="50"/>
      <c r="P223" s="164"/>
      <c r="Q223" s="127"/>
      <c r="R223" s="147"/>
      <c r="S223" s="240"/>
      <c r="T223" s="147"/>
      <c r="U223" s="164"/>
      <c r="V223" s="164"/>
      <c r="W223" s="50"/>
      <c r="X223" s="164"/>
    </row>
    <row r="224" spans="1:24">
      <c r="B224" s="34"/>
      <c r="C224" s="34"/>
      <c r="D224" s="70" t="s">
        <v>160</v>
      </c>
      <c r="E224" s="82" t="s">
        <v>106</v>
      </c>
      <c r="F224" s="96">
        <f t="shared" si="131"/>
        <v>364970</v>
      </c>
      <c r="G224" s="100">
        <f t="shared" si="132"/>
        <v>0</v>
      </c>
      <c r="H224" s="105">
        <f t="shared" si="125"/>
        <v>0</v>
      </c>
      <c r="I224" s="109"/>
      <c r="J224" s="151"/>
      <c r="K224" s="105"/>
      <c r="L224" s="147"/>
      <c r="M224" s="164"/>
      <c r="N224" s="202"/>
      <c r="O224" s="50"/>
      <c r="P224" s="164"/>
      <c r="Q224" s="127">
        <v>364970</v>
      </c>
      <c r="R224" s="147"/>
      <c r="S224" s="240">
        <f t="shared" si="130"/>
        <v>0</v>
      </c>
      <c r="T224" s="147"/>
      <c r="U224" s="164"/>
      <c r="V224" s="164"/>
      <c r="W224" s="50"/>
      <c r="X224" s="164"/>
    </row>
    <row r="225" spans="1:24" s="5" customFormat="1">
      <c r="A225" s="9"/>
      <c r="B225" s="36">
        <v>854</v>
      </c>
      <c r="C225" s="36"/>
      <c r="D225" s="71"/>
      <c r="E225" s="81" t="s">
        <v>77</v>
      </c>
      <c r="F225" s="97">
        <f t="shared" si="131"/>
        <v>445847</v>
      </c>
      <c r="G225" s="101">
        <f t="shared" si="132"/>
        <v>235532</v>
      </c>
      <c r="H225" s="106">
        <f t="shared" si="125"/>
        <v>0.52827988076627186</v>
      </c>
      <c r="I225" s="110">
        <f>SUM(I226+I231+I236+I240)</f>
        <v>445847</v>
      </c>
      <c r="J225" s="145">
        <f>SUM(J226+J231+J236+J240)</f>
        <v>235532</v>
      </c>
      <c r="K225" s="106">
        <f t="shared" si="128"/>
        <v>0.52827988076627186</v>
      </c>
      <c r="L225" s="145">
        <f t="shared" ref="L225:R225" si="133">SUM(L226+L231+L236+L240)</f>
        <v>0</v>
      </c>
      <c r="M225" s="166">
        <f t="shared" si="133"/>
        <v>0</v>
      </c>
      <c r="N225" s="166">
        <f t="shared" si="133"/>
        <v>0</v>
      </c>
      <c r="O225" s="52">
        <f t="shared" si="133"/>
        <v>0</v>
      </c>
      <c r="P225" s="166">
        <f t="shared" si="133"/>
        <v>0</v>
      </c>
      <c r="Q225" s="129">
        <f t="shared" si="133"/>
        <v>0</v>
      </c>
      <c r="R225" s="145">
        <f t="shared" si="133"/>
        <v>0</v>
      </c>
      <c r="S225" s="241"/>
      <c r="T225" s="145">
        <f>SUM(T226+T231+T236+T240)</f>
        <v>0</v>
      </c>
      <c r="U225" s="166">
        <f>SUM(U226+U231+U236+U240)</f>
        <v>0</v>
      </c>
      <c r="V225" s="166">
        <f>SUM(V226+V231+V236+V240)</f>
        <v>0</v>
      </c>
      <c r="W225" s="52">
        <f>SUM(W226+W231+W236+W240)</f>
        <v>0</v>
      </c>
      <c r="X225" s="166">
        <f>SUM(X226+X231+X236+X240)</f>
        <v>0</v>
      </c>
    </row>
    <row r="226" spans="1:24" s="6" customFormat="1">
      <c r="A226" s="230"/>
      <c r="B226" s="33"/>
      <c r="C226" s="33">
        <v>85406</v>
      </c>
      <c r="D226" s="67"/>
      <c r="E226" s="85" t="s">
        <v>78</v>
      </c>
      <c r="F226" s="95">
        <f t="shared" si="131"/>
        <v>12114</v>
      </c>
      <c r="G226" s="99">
        <f t="shared" si="132"/>
        <v>7668.6</v>
      </c>
      <c r="H226" s="104">
        <f t="shared" si="125"/>
        <v>0.63303615651312539</v>
      </c>
      <c r="I226" s="108">
        <f>SUM(I227:I230)</f>
        <v>12114</v>
      </c>
      <c r="J226" s="143">
        <f t="shared" ref="J226:X226" si="134">SUM(J227:J230)</f>
        <v>7668.6</v>
      </c>
      <c r="K226" s="104">
        <f t="shared" si="128"/>
        <v>0.63303615651312539</v>
      </c>
      <c r="L226" s="143">
        <f t="shared" si="134"/>
        <v>0</v>
      </c>
      <c r="M226" s="163">
        <f t="shared" si="134"/>
        <v>0</v>
      </c>
      <c r="N226" s="163">
        <f t="shared" si="134"/>
        <v>0</v>
      </c>
      <c r="O226" s="49">
        <f t="shared" si="134"/>
        <v>0</v>
      </c>
      <c r="P226" s="163">
        <f t="shared" si="134"/>
        <v>0</v>
      </c>
      <c r="Q226" s="126">
        <f t="shared" si="134"/>
        <v>0</v>
      </c>
      <c r="R226" s="143">
        <f t="shared" si="134"/>
        <v>0</v>
      </c>
      <c r="S226" s="239"/>
      <c r="T226" s="143">
        <f t="shared" si="134"/>
        <v>0</v>
      </c>
      <c r="U226" s="163">
        <f t="shared" si="134"/>
        <v>0</v>
      </c>
      <c r="V226" s="163">
        <f t="shared" si="134"/>
        <v>0</v>
      </c>
      <c r="W226" s="49">
        <f t="shared" si="134"/>
        <v>0</v>
      </c>
      <c r="X226" s="163">
        <f t="shared" si="134"/>
        <v>0</v>
      </c>
    </row>
    <row r="227" spans="1:24">
      <c r="B227" s="34"/>
      <c r="C227" s="34"/>
      <c r="D227" s="70" t="s">
        <v>32</v>
      </c>
      <c r="E227" s="82" t="s">
        <v>172</v>
      </c>
      <c r="F227" s="96">
        <f t="shared" si="131"/>
        <v>564</v>
      </c>
      <c r="G227" s="100">
        <f t="shared" si="132"/>
        <v>282.18</v>
      </c>
      <c r="H227" s="105">
        <f t="shared" si="125"/>
        <v>0.50031914893617024</v>
      </c>
      <c r="I227" s="109">
        <v>564</v>
      </c>
      <c r="J227" s="149">
        <v>282.18</v>
      </c>
      <c r="K227" s="105">
        <f t="shared" si="128"/>
        <v>0.50031914893617024</v>
      </c>
      <c r="L227" s="147"/>
      <c r="M227" s="164"/>
      <c r="N227" s="164"/>
      <c r="O227" s="50"/>
      <c r="P227" s="164"/>
      <c r="Q227" s="127"/>
      <c r="R227" s="147"/>
      <c r="S227" s="240"/>
      <c r="T227" s="147"/>
      <c r="U227" s="164"/>
      <c r="V227" s="164"/>
      <c r="W227" s="50"/>
      <c r="X227" s="164"/>
    </row>
    <row r="228" spans="1:24">
      <c r="B228" s="34"/>
      <c r="C228" s="34"/>
      <c r="D228" s="70" t="s">
        <v>52</v>
      </c>
      <c r="E228" s="79" t="s">
        <v>53</v>
      </c>
      <c r="F228" s="96">
        <f t="shared" si="131"/>
        <v>11458</v>
      </c>
      <c r="G228" s="100">
        <f t="shared" si="132"/>
        <v>0</v>
      </c>
      <c r="H228" s="105">
        <f t="shared" si="125"/>
        <v>0</v>
      </c>
      <c r="I228" s="109">
        <v>11458</v>
      </c>
      <c r="J228" s="149">
        <v>0</v>
      </c>
      <c r="K228" s="105">
        <f t="shared" si="128"/>
        <v>0</v>
      </c>
      <c r="L228" s="147"/>
      <c r="M228" s="164"/>
      <c r="N228" s="164"/>
      <c r="O228" s="50"/>
      <c r="P228" s="164"/>
      <c r="Q228" s="127"/>
      <c r="R228" s="147"/>
      <c r="S228" s="240"/>
      <c r="T228" s="147"/>
      <c r="U228" s="164"/>
      <c r="V228" s="164"/>
      <c r="W228" s="50"/>
      <c r="X228" s="164"/>
    </row>
    <row r="229" spans="1:24">
      <c r="B229" s="34"/>
      <c r="C229" s="34"/>
      <c r="D229" s="70" t="s">
        <v>29</v>
      </c>
      <c r="E229" s="82" t="s">
        <v>163</v>
      </c>
      <c r="F229" s="96">
        <f t="shared" si="131"/>
        <v>0</v>
      </c>
      <c r="G229" s="100">
        <f t="shared" si="132"/>
        <v>24.96</v>
      </c>
      <c r="H229" s="105"/>
      <c r="I229" s="109">
        <v>0</v>
      </c>
      <c r="J229" s="149">
        <v>24.96</v>
      </c>
      <c r="K229" s="105"/>
      <c r="L229" s="147"/>
      <c r="M229" s="164"/>
      <c r="N229" s="164"/>
      <c r="O229" s="50"/>
      <c r="P229" s="164"/>
      <c r="Q229" s="127"/>
      <c r="R229" s="147"/>
      <c r="S229" s="240"/>
      <c r="T229" s="147"/>
      <c r="U229" s="164"/>
      <c r="V229" s="164"/>
      <c r="W229" s="50"/>
      <c r="X229" s="164"/>
    </row>
    <row r="230" spans="1:24">
      <c r="B230" s="34"/>
      <c r="C230" s="34"/>
      <c r="D230" s="70" t="s">
        <v>7</v>
      </c>
      <c r="E230" s="82" t="s">
        <v>8</v>
      </c>
      <c r="F230" s="96">
        <f t="shared" si="131"/>
        <v>92</v>
      </c>
      <c r="G230" s="100">
        <f t="shared" si="132"/>
        <v>7361.46</v>
      </c>
      <c r="H230" s="105">
        <f t="shared" si="125"/>
        <v>80.015869565217386</v>
      </c>
      <c r="I230" s="109">
        <v>92</v>
      </c>
      <c r="J230" s="149">
        <v>7361.46</v>
      </c>
      <c r="K230" s="105">
        <f t="shared" si="128"/>
        <v>80.015869565217386</v>
      </c>
      <c r="L230" s="147"/>
      <c r="M230" s="164"/>
      <c r="N230" s="164"/>
      <c r="O230" s="50"/>
      <c r="P230" s="164"/>
      <c r="Q230" s="127"/>
      <c r="R230" s="147"/>
      <c r="S230" s="240"/>
      <c r="T230" s="147"/>
      <c r="U230" s="164"/>
      <c r="V230" s="164"/>
      <c r="W230" s="50"/>
      <c r="X230" s="164"/>
    </row>
    <row r="231" spans="1:24" s="6" customFormat="1">
      <c r="A231" s="230"/>
      <c r="B231" s="33"/>
      <c r="C231" s="33">
        <v>85407</v>
      </c>
      <c r="D231" s="67"/>
      <c r="E231" s="85" t="s">
        <v>79</v>
      </c>
      <c r="F231" s="95">
        <f t="shared" si="131"/>
        <v>16955</v>
      </c>
      <c r="G231" s="99">
        <f t="shared" si="132"/>
        <v>10731.550000000001</v>
      </c>
      <c r="H231" s="104">
        <f t="shared" si="125"/>
        <v>0.63294308463580073</v>
      </c>
      <c r="I231" s="111">
        <f>SUM(I232:I235)</f>
        <v>16955</v>
      </c>
      <c r="J231" s="146">
        <f>SUM(J232:J235)</f>
        <v>10731.550000000001</v>
      </c>
      <c r="K231" s="104">
        <f t="shared" si="128"/>
        <v>0.63294308463580073</v>
      </c>
      <c r="L231" s="146">
        <f t="shared" ref="L231:R231" si="135">SUM(L232:L235)</f>
        <v>0</v>
      </c>
      <c r="M231" s="168">
        <f t="shared" si="135"/>
        <v>0</v>
      </c>
      <c r="N231" s="168">
        <f t="shared" si="135"/>
        <v>0</v>
      </c>
      <c r="O231" s="53">
        <f t="shared" si="135"/>
        <v>0</v>
      </c>
      <c r="P231" s="168">
        <f t="shared" si="135"/>
        <v>0</v>
      </c>
      <c r="Q231" s="130">
        <f t="shared" si="135"/>
        <v>0</v>
      </c>
      <c r="R231" s="146">
        <f t="shared" si="135"/>
        <v>0</v>
      </c>
      <c r="S231" s="239"/>
      <c r="T231" s="146">
        <f>SUM(T232:T235)</f>
        <v>0</v>
      </c>
      <c r="U231" s="168">
        <f>SUM(U232:U235)</f>
        <v>0</v>
      </c>
      <c r="V231" s="168">
        <f>SUM(V232:V235)</f>
        <v>0</v>
      </c>
      <c r="W231" s="53">
        <f>SUM(W232:W235)</f>
        <v>0</v>
      </c>
      <c r="X231" s="168">
        <f>SUM(X232:X235)</f>
        <v>0</v>
      </c>
    </row>
    <row r="232" spans="1:24">
      <c r="B232" s="34"/>
      <c r="C232" s="34"/>
      <c r="D232" s="72" t="s">
        <v>32</v>
      </c>
      <c r="E232" s="79" t="s">
        <v>172</v>
      </c>
      <c r="F232" s="96">
        <f t="shared" si="131"/>
        <v>0</v>
      </c>
      <c r="G232" s="100">
        <f t="shared" si="132"/>
        <v>292.68</v>
      </c>
      <c r="H232" s="105"/>
      <c r="I232" s="109">
        <v>0</v>
      </c>
      <c r="J232" s="149">
        <v>292.68</v>
      </c>
      <c r="K232" s="105"/>
      <c r="L232" s="147"/>
      <c r="M232" s="164"/>
      <c r="N232" s="164"/>
      <c r="O232" s="50"/>
      <c r="P232" s="164"/>
      <c r="Q232" s="127"/>
      <c r="R232" s="147"/>
      <c r="S232" s="240"/>
      <c r="T232" s="147"/>
      <c r="U232" s="164"/>
      <c r="V232" s="164"/>
      <c r="W232" s="50"/>
      <c r="X232" s="164"/>
    </row>
    <row r="233" spans="1:24">
      <c r="B233" s="34"/>
      <c r="C233" s="34"/>
      <c r="D233" s="72" t="s">
        <v>52</v>
      </c>
      <c r="E233" s="79" t="s">
        <v>53</v>
      </c>
      <c r="F233" s="96">
        <f t="shared" si="131"/>
        <v>1236</v>
      </c>
      <c r="G233" s="100">
        <f t="shared" si="132"/>
        <v>0</v>
      </c>
      <c r="H233" s="105">
        <f t="shared" si="125"/>
        <v>0</v>
      </c>
      <c r="I233" s="109">
        <v>1236</v>
      </c>
      <c r="J233" s="149"/>
      <c r="K233" s="105">
        <f t="shared" si="128"/>
        <v>0</v>
      </c>
      <c r="L233" s="147"/>
      <c r="M233" s="164"/>
      <c r="N233" s="164"/>
      <c r="O233" s="50"/>
      <c r="P233" s="164"/>
      <c r="Q233" s="127"/>
      <c r="R233" s="147"/>
      <c r="S233" s="240"/>
      <c r="T233" s="147"/>
      <c r="U233" s="164"/>
      <c r="V233" s="164"/>
      <c r="W233" s="50"/>
      <c r="X233" s="164"/>
    </row>
    <row r="234" spans="1:24">
      <c r="B234" s="34"/>
      <c r="C234" s="34"/>
      <c r="D234" s="70" t="s">
        <v>29</v>
      </c>
      <c r="E234" s="82" t="s">
        <v>163</v>
      </c>
      <c r="F234" s="96">
        <f t="shared" si="131"/>
        <v>0</v>
      </c>
      <c r="G234" s="100">
        <f t="shared" si="132"/>
        <v>116.85</v>
      </c>
      <c r="H234" s="105"/>
      <c r="I234" s="109">
        <v>0</v>
      </c>
      <c r="J234" s="149">
        <v>116.85</v>
      </c>
      <c r="K234" s="105"/>
      <c r="L234" s="147"/>
      <c r="M234" s="164"/>
      <c r="N234" s="164"/>
      <c r="O234" s="50"/>
      <c r="P234" s="164"/>
      <c r="Q234" s="127"/>
      <c r="R234" s="147"/>
      <c r="S234" s="240"/>
      <c r="T234" s="147"/>
      <c r="U234" s="164"/>
      <c r="V234" s="164"/>
      <c r="W234" s="50"/>
      <c r="X234" s="164"/>
    </row>
    <row r="235" spans="1:24">
      <c r="B235" s="34"/>
      <c r="C235" s="34"/>
      <c r="D235" s="70" t="s">
        <v>7</v>
      </c>
      <c r="E235" s="79" t="s">
        <v>8</v>
      </c>
      <c r="F235" s="96">
        <f t="shared" si="131"/>
        <v>15719</v>
      </c>
      <c r="G235" s="100">
        <f t="shared" si="132"/>
        <v>10322.02</v>
      </c>
      <c r="H235" s="105">
        <f t="shared" si="125"/>
        <v>0.65665882053565749</v>
      </c>
      <c r="I235" s="109">
        <v>15719</v>
      </c>
      <c r="J235" s="149">
        <v>10322.02</v>
      </c>
      <c r="K235" s="105">
        <f t="shared" si="128"/>
        <v>0.65665882053565749</v>
      </c>
      <c r="L235" s="147"/>
      <c r="M235" s="164"/>
      <c r="N235" s="164"/>
      <c r="O235" s="50"/>
      <c r="P235" s="164"/>
      <c r="Q235" s="127"/>
      <c r="R235" s="147"/>
      <c r="S235" s="240"/>
      <c r="T235" s="147"/>
      <c r="U235" s="164"/>
      <c r="V235" s="164"/>
      <c r="W235" s="50"/>
      <c r="X235" s="164"/>
    </row>
    <row r="236" spans="1:24" s="6" customFormat="1">
      <c r="A236" s="230"/>
      <c r="B236" s="33"/>
      <c r="C236" s="33">
        <v>85410</v>
      </c>
      <c r="D236" s="67"/>
      <c r="E236" s="85" t="s">
        <v>80</v>
      </c>
      <c r="F236" s="95">
        <f t="shared" si="131"/>
        <v>377347</v>
      </c>
      <c r="G236" s="99">
        <f t="shared" si="132"/>
        <v>182725.36</v>
      </c>
      <c r="H236" s="104">
        <f t="shared" si="125"/>
        <v>0.48423694901509745</v>
      </c>
      <c r="I236" s="111">
        <f>SUM(I237:I239)</f>
        <v>377347</v>
      </c>
      <c r="J236" s="146">
        <f>SUM(J237:J239)</f>
        <v>182725.36</v>
      </c>
      <c r="K236" s="104">
        <f t="shared" si="128"/>
        <v>0.48423694901509745</v>
      </c>
      <c r="L236" s="146">
        <f t="shared" ref="L236:R236" si="136">SUM(L237:L239)</f>
        <v>0</v>
      </c>
      <c r="M236" s="168">
        <f t="shared" si="136"/>
        <v>0</v>
      </c>
      <c r="N236" s="168">
        <f t="shared" si="136"/>
        <v>0</v>
      </c>
      <c r="O236" s="53">
        <f t="shared" si="136"/>
        <v>0</v>
      </c>
      <c r="P236" s="168">
        <f t="shared" si="136"/>
        <v>0</v>
      </c>
      <c r="Q236" s="130">
        <f t="shared" si="136"/>
        <v>0</v>
      </c>
      <c r="R236" s="146">
        <f t="shared" si="136"/>
        <v>0</v>
      </c>
      <c r="S236" s="239"/>
      <c r="T236" s="146">
        <f>SUM(T237:T239)</f>
        <v>0</v>
      </c>
      <c r="U236" s="168">
        <f>SUM(U237:U239)</f>
        <v>0</v>
      </c>
      <c r="V236" s="168">
        <f>SUM(V237:V239)</f>
        <v>0</v>
      </c>
      <c r="W236" s="53">
        <f>SUM(W237:W239)</f>
        <v>0</v>
      </c>
      <c r="X236" s="168">
        <f>SUM(X237:X239)</f>
        <v>0</v>
      </c>
    </row>
    <row r="237" spans="1:24">
      <c r="B237" s="34"/>
      <c r="C237" s="34"/>
      <c r="D237" s="70" t="s">
        <v>32</v>
      </c>
      <c r="E237" s="82" t="s">
        <v>172</v>
      </c>
      <c r="F237" s="96">
        <f t="shared" si="131"/>
        <v>38297</v>
      </c>
      <c r="G237" s="100">
        <f t="shared" si="132"/>
        <v>18903</v>
      </c>
      <c r="H237" s="105">
        <f t="shared" si="125"/>
        <v>0.4935895762070136</v>
      </c>
      <c r="I237" s="109">
        <v>38297</v>
      </c>
      <c r="J237" s="149">
        <v>18903</v>
      </c>
      <c r="K237" s="105">
        <f t="shared" si="128"/>
        <v>0.4935895762070136</v>
      </c>
      <c r="L237" s="147"/>
      <c r="M237" s="164"/>
      <c r="N237" s="164"/>
      <c r="O237" s="50"/>
      <c r="P237" s="164"/>
      <c r="Q237" s="127"/>
      <c r="R237" s="147"/>
      <c r="S237" s="240"/>
      <c r="T237" s="147"/>
      <c r="U237" s="164"/>
      <c r="V237" s="164"/>
      <c r="W237" s="50"/>
      <c r="X237" s="164"/>
    </row>
    <row r="238" spans="1:24">
      <c r="B238" s="34"/>
      <c r="C238" s="34"/>
      <c r="D238" s="70" t="s">
        <v>52</v>
      </c>
      <c r="E238" s="79" t="s">
        <v>53</v>
      </c>
      <c r="F238" s="96">
        <f t="shared" si="131"/>
        <v>338878</v>
      </c>
      <c r="G238" s="100">
        <f t="shared" si="132"/>
        <v>163822.35999999999</v>
      </c>
      <c r="H238" s="105">
        <f t="shared" si="125"/>
        <v>0.48342577564787326</v>
      </c>
      <c r="I238" s="109">
        <v>338878</v>
      </c>
      <c r="J238" s="149">
        <v>163822.35999999999</v>
      </c>
      <c r="K238" s="105">
        <f t="shared" si="128"/>
        <v>0.48342577564787326</v>
      </c>
      <c r="L238" s="147"/>
      <c r="M238" s="164"/>
      <c r="N238" s="164"/>
      <c r="O238" s="50"/>
      <c r="P238" s="164"/>
      <c r="Q238" s="127"/>
      <c r="R238" s="147"/>
      <c r="S238" s="240"/>
      <c r="T238" s="147"/>
      <c r="U238" s="164"/>
      <c r="V238" s="164"/>
      <c r="W238" s="50"/>
      <c r="X238" s="164"/>
    </row>
    <row r="239" spans="1:24">
      <c r="B239" s="34"/>
      <c r="C239" s="34"/>
      <c r="D239" s="70" t="s">
        <v>29</v>
      </c>
      <c r="E239" s="82" t="s">
        <v>163</v>
      </c>
      <c r="F239" s="96">
        <f t="shared" si="131"/>
        <v>172</v>
      </c>
      <c r="G239" s="100">
        <f t="shared" si="132"/>
        <v>0</v>
      </c>
      <c r="H239" s="105">
        <f t="shared" si="125"/>
        <v>0</v>
      </c>
      <c r="I239" s="109">
        <v>172</v>
      </c>
      <c r="J239" s="149">
        <v>0</v>
      </c>
      <c r="K239" s="105">
        <f t="shared" si="128"/>
        <v>0</v>
      </c>
      <c r="L239" s="147"/>
      <c r="M239" s="164"/>
      <c r="N239" s="164"/>
      <c r="O239" s="50"/>
      <c r="P239" s="164"/>
      <c r="Q239" s="127"/>
      <c r="R239" s="147"/>
      <c r="S239" s="240"/>
      <c r="T239" s="147"/>
      <c r="U239" s="164"/>
      <c r="V239" s="164"/>
      <c r="W239" s="50"/>
      <c r="X239" s="164"/>
    </row>
    <row r="240" spans="1:24" s="6" customFormat="1">
      <c r="A240" s="230"/>
      <c r="B240" s="33"/>
      <c r="C240" s="33">
        <v>85417</v>
      </c>
      <c r="D240" s="67"/>
      <c r="E240" s="85" t="s">
        <v>81</v>
      </c>
      <c r="F240" s="95">
        <f t="shared" si="131"/>
        <v>39431</v>
      </c>
      <c r="G240" s="99">
        <f t="shared" si="132"/>
        <v>34406.490000000005</v>
      </c>
      <c r="H240" s="104">
        <f t="shared" si="125"/>
        <v>0.8725746240267811</v>
      </c>
      <c r="I240" s="108">
        <f>SUM(I241:I242)</f>
        <v>39431</v>
      </c>
      <c r="J240" s="143">
        <f>SUM(J241:J242)</f>
        <v>34406.490000000005</v>
      </c>
      <c r="K240" s="104">
        <f t="shared" si="128"/>
        <v>0.8725746240267811</v>
      </c>
      <c r="L240" s="143">
        <f t="shared" ref="L240:R240" si="137">SUM(L241:L242)</f>
        <v>0</v>
      </c>
      <c r="M240" s="163">
        <f t="shared" si="137"/>
        <v>0</v>
      </c>
      <c r="N240" s="163">
        <f t="shared" si="137"/>
        <v>0</v>
      </c>
      <c r="O240" s="49">
        <f t="shared" si="137"/>
        <v>0</v>
      </c>
      <c r="P240" s="163">
        <f t="shared" si="137"/>
        <v>0</v>
      </c>
      <c r="Q240" s="126">
        <f t="shared" si="137"/>
        <v>0</v>
      </c>
      <c r="R240" s="143">
        <f t="shared" si="137"/>
        <v>0</v>
      </c>
      <c r="S240" s="239"/>
      <c r="T240" s="143">
        <f>SUM(T241:T242)</f>
        <v>0</v>
      </c>
      <c r="U240" s="163">
        <f>SUM(U241:U242)</f>
        <v>0</v>
      </c>
      <c r="V240" s="163">
        <f>SUM(V241:V242)</f>
        <v>0</v>
      </c>
      <c r="W240" s="49">
        <f>SUM(W241:W242)</f>
        <v>0</v>
      </c>
      <c r="X240" s="163">
        <f>SUM(X241:X242)</f>
        <v>0</v>
      </c>
    </row>
    <row r="241" spans="1:24">
      <c r="B241" s="34"/>
      <c r="C241" s="34"/>
      <c r="D241" s="70" t="s">
        <v>52</v>
      </c>
      <c r="E241" s="79" t="s">
        <v>53</v>
      </c>
      <c r="F241" s="96">
        <f t="shared" si="131"/>
        <v>39111</v>
      </c>
      <c r="G241" s="100">
        <f t="shared" si="132"/>
        <v>33091.230000000003</v>
      </c>
      <c r="H241" s="105">
        <f t="shared" si="125"/>
        <v>0.84608498887780936</v>
      </c>
      <c r="I241" s="109">
        <v>39111</v>
      </c>
      <c r="J241" s="149">
        <v>33091.230000000003</v>
      </c>
      <c r="K241" s="105">
        <f t="shared" si="128"/>
        <v>0.84608498887780936</v>
      </c>
      <c r="L241" s="147"/>
      <c r="M241" s="164"/>
      <c r="N241" s="164"/>
      <c r="O241" s="50"/>
      <c r="P241" s="164"/>
      <c r="Q241" s="127"/>
      <c r="R241" s="147"/>
      <c r="S241" s="240"/>
      <c r="T241" s="147"/>
      <c r="U241" s="164"/>
      <c r="V241" s="164"/>
      <c r="W241" s="50"/>
      <c r="X241" s="164"/>
    </row>
    <row r="242" spans="1:24">
      <c r="B242" s="34"/>
      <c r="C242" s="34"/>
      <c r="D242" s="70" t="s">
        <v>7</v>
      </c>
      <c r="E242" s="79" t="s">
        <v>8</v>
      </c>
      <c r="F242" s="96">
        <f t="shared" si="131"/>
        <v>320</v>
      </c>
      <c r="G242" s="100">
        <f t="shared" si="132"/>
        <v>1315.26</v>
      </c>
      <c r="H242" s="105">
        <f t="shared" si="125"/>
        <v>4.1101875000000003</v>
      </c>
      <c r="I242" s="109">
        <v>320</v>
      </c>
      <c r="J242" s="149">
        <v>1315.26</v>
      </c>
      <c r="K242" s="105">
        <f t="shared" si="128"/>
        <v>4.1101875000000003</v>
      </c>
      <c r="L242" s="147"/>
      <c r="M242" s="164"/>
      <c r="N242" s="164"/>
      <c r="O242" s="50"/>
      <c r="P242" s="164"/>
      <c r="Q242" s="127"/>
      <c r="R242" s="147"/>
      <c r="S242" s="240"/>
      <c r="T242" s="147"/>
      <c r="U242" s="164"/>
      <c r="V242" s="164"/>
      <c r="W242" s="50"/>
      <c r="X242" s="164"/>
    </row>
    <row r="243" spans="1:24">
      <c r="B243" s="36">
        <v>855</v>
      </c>
      <c r="C243" s="36"/>
      <c r="D243" s="71"/>
      <c r="E243" s="81" t="s">
        <v>189</v>
      </c>
      <c r="F243" s="97">
        <f t="shared" ref="F243:F255" si="138">SUM(I243+Q243)</f>
        <v>1418039</v>
      </c>
      <c r="G243" s="101">
        <f t="shared" ref="G243:G255" si="139">SUM(J243+R243)</f>
        <v>778607.12</v>
      </c>
      <c r="H243" s="106">
        <f t="shared" ref="H243:H255" si="140">SUM(G243/F243)</f>
        <v>0.54907313550614611</v>
      </c>
      <c r="I243" s="110">
        <f>SUM(I244+I250)</f>
        <v>1418039</v>
      </c>
      <c r="J243" s="145">
        <f>SUM(J244+J250)</f>
        <v>778607.12</v>
      </c>
      <c r="K243" s="106">
        <f t="shared" ref="K243:K255" si="141">SUM(J243/I243)</f>
        <v>0.54907313550614611</v>
      </c>
      <c r="L243" s="145">
        <f>SUM(L244+L250)</f>
        <v>76719.350000000006</v>
      </c>
      <c r="M243" s="145">
        <f t="shared" ref="M243:R243" si="142">SUM(M244+M250)</f>
        <v>0</v>
      </c>
      <c r="N243" s="145">
        <f t="shared" si="142"/>
        <v>239977</v>
      </c>
      <c r="O243" s="145">
        <f t="shared" si="142"/>
        <v>0</v>
      </c>
      <c r="P243" s="145">
        <f t="shared" si="142"/>
        <v>0</v>
      </c>
      <c r="Q243" s="145">
        <f t="shared" si="142"/>
        <v>0</v>
      </c>
      <c r="R243" s="145">
        <f t="shared" si="142"/>
        <v>0</v>
      </c>
      <c r="S243" s="241"/>
      <c r="T243" s="145">
        <f>SUM(T244+T250)</f>
        <v>0</v>
      </c>
      <c r="U243" s="166">
        <f t="shared" ref="U243:X243" si="143">SUM(U244+U250)</f>
        <v>0</v>
      </c>
      <c r="V243" s="166">
        <f t="shared" si="143"/>
        <v>0</v>
      </c>
      <c r="W243" s="166">
        <f t="shared" si="143"/>
        <v>0</v>
      </c>
      <c r="X243" s="166">
        <f t="shared" si="143"/>
        <v>0</v>
      </c>
    </row>
    <row r="244" spans="1:24">
      <c r="B244" s="33"/>
      <c r="C244" s="33">
        <v>85508</v>
      </c>
      <c r="D244" s="67"/>
      <c r="E244" s="85" t="s">
        <v>70</v>
      </c>
      <c r="F244" s="95">
        <f t="shared" si="138"/>
        <v>874087</v>
      </c>
      <c r="G244" s="99">
        <f t="shared" si="139"/>
        <v>462293</v>
      </c>
      <c r="H244" s="104">
        <f t="shared" si="140"/>
        <v>0.52888671264988496</v>
      </c>
      <c r="I244" s="108">
        <f>SUM(I245:I249)</f>
        <v>874087</v>
      </c>
      <c r="J244" s="143">
        <f t="shared" ref="J244" si="144">SUM(J245:J249)</f>
        <v>462293</v>
      </c>
      <c r="K244" s="104">
        <f t="shared" si="141"/>
        <v>0.52888671264988496</v>
      </c>
      <c r="L244" s="143">
        <f t="shared" ref="L244:R244" si="145">SUM(L245:L249)</f>
        <v>76719.350000000006</v>
      </c>
      <c r="M244" s="163">
        <f t="shared" si="145"/>
        <v>0</v>
      </c>
      <c r="N244" s="163">
        <f t="shared" si="145"/>
        <v>239977</v>
      </c>
      <c r="O244" s="49">
        <f t="shared" si="145"/>
        <v>0</v>
      </c>
      <c r="P244" s="163">
        <f t="shared" si="145"/>
        <v>0</v>
      </c>
      <c r="Q244" s="126">
        <f t="shared" si="145"/>
        <v>0</v>
      </c>
      <c r="R244" s="143">
        <f t="shared" si="145"/>
        <v>0</v>
      </c>
      <c r="S244" s="239"/>
      <c r="T244" s="143">
        <f t="shared" ref="T244:X244" si="146">SUM(T245:T249)</f>
        <v>0</v>
      </c>
      <c r="U244" s="163">
        <f t="shared" si="146"/>
        <v>0</v>
      </c>
      <c r="V244" s="163">
        <f t="shared" si="146"/>
        <v>0</v>
      </c>
      <c r="W244" s="49">
        <f t="shared" si="146"/>
        <v>0</v>
      </c>
      <c r="X244" s="163">
        <f t="shared" si="146"/>
        <v>0</v>
      </c>
    </row>
    <row r="245" spans="1:24">
      <c r="B245" s="34"/>
      <c r="C245" s="34"/>
      <c r="D245" s="72" t="s">
        <v>103</v>
      </c>
      <c r="E245" s="82" t="s">
        <v>152</v>
      </c>
      <c r="F245" s="96">
        <f t="shared" si="138"/>
        <v>0</v>
      </c>
      <c r="G245" s="100">
        <f t="shared" si="139"/>
        <v>0.34</v>
      </c>
      <c r="H245" s="105"/>
      <c r="I245" s="109">
        <v>0</v>
      </c>
      <c r="J245" s="149">
        <v>0.34</v>
      </c>
      <c r="K245" s="105"/>
      <c r="L245" s="147"/>
      <c r="M245" s="164"/>
      <c r="N245" s="164"/>
      <c r="O245" s="50"/>
      <c r="P245" s="164"/>
      <c r="Q245" s="127"/>
      <c r="R245" s="147"/>
      <c r="S245" s="240"/>
      <c r="T245" s="147"/>
      <c r="U245" s="164"/>
      <c r="V245" s="164"/>
      <c r="W245" s="50"/>
      <c r="X245" s="164"/>
    </row>
    <row r="246" spans="1:24">
      <c r="B246" s="34"/>
      <c r="C246" s="34"/>
      <c r="D246" s="72" t="s">
        <v>12</v>
      </c>
      <c r="E246" s="79" t="s">
        <v>190</v>
      </c>
      <c r="F246" s="96">
        <f t="shared" si="138"/>
        <v>172552</v>
      </c>
      <c r="G246" s="100">
        <f t="shared" si="139"/>
        <v>85881.91</v>
      </c>
      <c r="H246" s="105">
        <f t="shared" si="140"/>
        <v>0.49771610876721223</v>
      </c>
      <c r="I246" s="109">
        <v>172552</v>
      </c>
      <c r="J246" s="149">
        <v>85881.91</v>
      </c>
      <c r="K246" s="105">
        <f t="shared" si="141"/>
        <v>0.49771610876721223</v>
      </c>
      <c r="L246" s="147"/>
      <c r="M246" s="164"/>
      <c r="N246" s="164"/>
      <c r="O246" s="50"/>
      <c r="P246" s="164"/>
      <c r="Q246" s="127"/>
      <c r="R246" s="147"/>
      <c r="S246" s="240"/>
      <c r="T246" s="147"/>
      <c r="U246" s="164"/>
      <c r="V246" s="164"/>
      <c r="W246" s="50"/>
      <c r="X246" s="164"/>
    </row>
    <row r="247" spans="1:24">
      <c r="B247" s="34"/>
      <c r="C247" s="34"/>
      <c r="D247" s="72" t="s">
        <v>52</v>
      </c>
      <c r="E247" s="82" t="s">
        <v>53</v>
      </c>
      <c r="F247" s="96">
        <f t="shared" si="138"/>
        <v>143314</v>
      </c>
      <c r="G247" s="100">
        <f t="shared" si="139"/>
        <v>59714.400000000001</v>
      </c>
      <c r="H247" s="105">
        <f t="shared" si="140"/>
        <v>0.41666829479325118</v>
      </c>
      <c r="I247" s="109">
        <v>143314</v>
      </c>
      <c r="J247" s="149">
        <v>59714.400000000001</v>
      </c>
      <c r="K247" s="105">
        <f t="shared" si="141"/>
        <v>0.41666829479325118</v>
      </c>
      <c r="L247" s="147"/>
      <c r="M247" s="164"/>
      <c r="N247" s="164"/>
      <c r="O247" s="50"/>
      <c r="P247" s="164"/>
      <c r="Q247" s="127"/>
      <c r="R247" s="147"/>
      <c r="S247" s="240"/>
      <c r="T247" s="147"/>
      <c r="U247" s="164"/>
      <c r="V247" s="164"/>
      <c r="W247" s="50"/>
      <c r="X247" s="164"/>
    </row>
    <row r="248" spans="1:24">
      <c r="B248" s="34"/>
      <c r="C248" s="34"/>
      <c r="D248" s="70" t="s">
        <v>156</v>
      </c>
      <c r="E248" s="82" t="s">
        <v>106</v>
      </c>
      <c r="F248" s="96">
        <f t="shared" si="138"/>
        <v>76720</v>
      </c>
      <c r="G248" s="100">
        <f t="shared" si="139"/>
        <v>76719.350000000006</v>
      </c>
      <c r="H248" s="105">
        <f t="shared" si="140"/>
        <v>0.99999152763295107</v>
      </c>
      <c r="I248" s="109">
        <v>76720</v>
      </c>
      <c r="J248" s="149">
        <v>76719.350000000006</v>
      </c>
      <c r="K248" s="105">
        <f t="shared" si="141"/>
        <v>0.99999152763295107</v>
      </c>
      <c r="L248" s="147">
        <v>76719.350000000006</v>
      </c>
      <c r="M248" s="164"/>
      <c r="N248" s="164"/>
      <c r="O248" s="50"/>
      <c r="P248" s="164"/>
      <c r="Q248" s="127"/>
      <c r="R248" s="147"/>
      <c r="S248" s="240"/>
      <c r="T248" s="147"/>
      <c r="U248" s="164"/>
      <c r="V248" s="164"/>
      <c r="W248" s="50"/>
      <c r="X248" s="164"/>
    </row>
    <row r="249" spans="1:24">
      <c r="B249" s="34"/>
      <c r="C249" s="34"/>
      <c r="D249" s="70" t="s">
        <v>162</v>
      </c>
      <c r="E249" s="82" t="s">
        <v>146</v>
      </c>
      <c r="F249" s="96">
        <f t="shared" si="138"/>
        <v>481501</v>
      </c>
      <c r="G249" s="100">
        <f t="shared" si="139"/>
        <v>239977</v>
      </c>
      <c r="H249" s="105">
        <f t="shared" si="140"/>
        <v>0.49839356512239852</v>
      </c>
      <c r="I249" s="109">
        <v>481501</v>
      </c>
      <c r="J249" s="149">
        <v>239977</v>
      </c>
      <c r="K249" s="105">
        <f t="shared" si="141"/>
        <v>0.49839356512239852</v>
      </c>
      <c r="L249" s="147"/>
      <c r="M249" s="164"/>
      <c r="N249" s="164">
        <v>239977</v>
      </c>
      <c r="O249" s="50"/>
      <c r="P249" s="164"/>
      <c r="Q249" s="127"/>
      <c r="R249" s="147"/>
      <c r="S249" s="240"/>
      <c r="T249" s="147"/>
      <c r="U249" s="164"/>
      <c r="V249" s="164"/>
      <c r="W249" s="50"/>
      <c r="X249" s="164"/>
    </row>
    <row r="250" spans="1:24">
      <c r="B250" s="33"/>
      <c r="C250" s="33">
        <v>85510</v>
      </c>
      <c r="D250" s="67"/>
      <c r="E250" s="85" t="s">
        <v>191</v>
      </c>
      <c r="F250" s="95">
        <f t="shared" si="138"/>
        <v>543952</v>
      </c>
      <c r="G250" s="99">
        <f t="shared" si="139"/>
        <v>316314.12</v>
      </c>
      <c r="H250" s="104">
        <f t="shared" si="140"/>
        <v>0.58151108921375416</v>
      </c>
      <c r="I250" s="111">
        <f>SUM(I251:I255)</f>
        <v>543952</v>
      </c>
      <c r="J250" s="146">
        <f>SUM(J251:J255)</f>
        <v>316314.12</v>
      </c>
      <c r="K250" s="104">
        <f t="shared" si="141"/>
        <v>0.58151108921375416</v>
      </c>
      <c r="L250" s="146">
        <f t="shared" ref="L250:R250" si="147">SUM(L251:L255)</f>
        <v>0</v>
      </c>
      <c r="M250" s="168">
        <f t="shared" si="147"/>
        <v>0</v>
      </c>
      <c r="N250" s="168">
        <f t="shared" si="147"/>
        <v>0</v>
      </c>
      <c r="O250" s="53">
        <f t="shared" si="147"/>
        <v>0</v>
      </c>
      <c r="P250" s="168">
        <f t="shared" si="147"/>
        <v>0</v>
      </c>
      <c r="Q250" s="130">
        <f t="shared" si="147"/>
        <v>0</v>
      </c>
      <c r="R250" s="146">
        <f t="shared" si="147"/>
        <v>0</v>
      </c>
      <c r="S250" s="239"/>
      <c r="T250" s="146">
        <f>SUM(T251:T255)</f>
        <v>0</v>
      </c>
      <c r="U250" s="168">
        <f>SUM(U251:U255)</f>
        <v>0</v>
      </c>
      <c r="V250" s="168">
        <f>SUM(V251:V255)</f>
        <v>0</v>
      </c>
      <c r="W250" s="53">
        <f>SUM(W251:W255)</f>
        <v>0</v>
      </c>
      <c r="X250" s="168">
        <f>SUM(X251:X255)</f>
        <v>0</v>
      </c>
    </row>
    <row r="251" spans="1:24">
      <c r="B251" s="34"/>
      <c r="C251" s="34"/>
      <c r="D251" s="72" t="s">
        <v>12</v>
      </c>
      <c r="E251" s="79" t="s">
        <v>13</v>
      </c>
      <c r="F251" s="96">
        <f t="shared" si="138"/>
        <v>159149</v>
      </c>
      <c r="G251" s="100">
        <f t="shared" si="139"/>
        <v>88654.35</v>
      </c>
      <c r="H251" s="105">
        <f t="shared" si="140"/>
        <v>0.55705251054043703</v>
      </c>
      <c r="I251" s="109">
        <v>159149</v>
      </c>
      <c r="J251" s="149">
        <v>88654.35</v>
      </c>
      <c r="K251" s="105">
        <f t="shared" si="141"/>
        <v>0.55705251054043703</v>
      </c>
      <c r="L251" s="147"/>
      <c r="M251" s="164"/>
      <c r="N251" s="164"/>
      <c r="O251" s="50"/>
      <c r="P251" s="164"/>
      <c r="Q251" s="127"/>
      <c r="R251" s="147"/>
      <c r="S251" s="240"/>
      <c r="T251" s="147"/>
      <c r="U251" s="164"/>
      <c r="V251" s="164"/>
      <c r="W251" s="50"/>
      <c r="X251" s="164"/>
    </row>
    <row r="252" spans="1:24">
      <c r="B252" s="34"/>
      <c r="C252" s="34"/>
      <c r="D252" s="72" t="s">
        <v>52</v>
      </c>
      <c r="E252" s="82" t="s">
        <v>53</v>
      </c>
      <c r="F252" s="96">
        <f t="shared" si="138"/>
        <v>265559</v>
      </c>
      <c r="G252" s="100">
        <f t="shared" si="139"/>
        <v>107666.7</v>
      </c>
      <c r="H252" s="105">
        <f t="shared" si="140"/>
        <v>0.40543419729702251</v>
      </c>
      <c r="I252" s="109">
        <v>265559</v>
      </c>
      <c r="J252" s="149">
        <v>107666.7</v>
      </c>
      <c r="K252" s="105">
        <f t="shared" si="141"/>
        <v>0.40543419729702251</v>
      </c>
      <c r="L252" s="147"/>
      <c r="M252" s="164"/>
      <c r="N252" s="164"/>
      <c r="O252" s="50"/>
      <c r="P252" s="164"/>
      <c r="Q252" s="127"/>
      <c r="R252" s="147"/>
      <c r="S252" s="240"/>
      <c r="T252" s="147"/>
      <c r="U252" s="164"/>
      <c r="V252" s="164"/>
      <c r="W252" s="50"/>
      <c r="X252" s="164"/>
    </row>
    <row r="253" spans="1:24">
      <c r="B253" s="34"/>
      <c r="C253" s="34"/>
      <c r="D253" s="72" t="s">
        <v>29</v>
      </c>
      <c r="E253" s="82" t="s">
        <v>163</v>
      </c>
      <c r="F253" s="96">
        <f t="shared" si="138"/>
        <v>0</v>
      </c>
      <c r="G253" s="100">
        <f t="shared" si="139"/>
        <v>131.34</v>
      </c>
      <c r="H253" s="105"/>
      <c r="I253" s="109">
        <v>0</v>
      </c>
      <c r="J253" s="149">
        <v>131.34</v>
      </c>
      <c r="K253" s="105"/>
      <c r="L253" s="147"/>
      <c r="M253" s="164"/>
      <c r="N253" s="164"/>
      <c r="O253" s="50"/>
      <c r="P253" s="164"/>
      <c r="Q253" s="127"/>
      <c r="R253" s="147"/>
      <c r="S253" s="240"/>
      <c r="T253" s="147"/>
      <c r="U253" s="164"/>
      <c r="V253" s="164"/>
      <c r="W253" s="50"/>
      <c r="X253" s="164"/>
    </row>
    <row r="254" spans="1:24">
      <c r="B254" s="34"/>
      <c r="C254" s="34"/>
      <c r="D254" s="72" t="s">
        <v>16</v>
      </c>
      <c r="E254" s="82" t="s">
        <v>168</v>
      </c>
      <c r="F254" s="96">
        <f t="shared" si="138"/>
        <v>118348</v>
      </c>
      <c r="G254" s="100">
        <f t="shared" si="139"/>
        <v>118348.25</v>
      </c>
      <c r="H254" s="105">
        <f t="shared" si="140"/>
        <v>1.000002112414236</v>
      </c>
      <c r="I254" s="109">
        <v>118348</v>
      </c>
      <c r="J254" s="149">
        <v>118348.25</v>
      </c>
      <c r="K254" s="105">
        <f t="shared" si="141"/>
        <v>1.000002112414236</v>
      </c>
      <c r="L254" s="147"/>
      <c r="M254" s="164"/>
      <c r="N254" s="164"/>
      <c r="O254" s="50"/>
      <c r="P254" s="164"/>
      <c r="Q254" s="127"/>
      <c r="R254" s="147"/>
      <c r="S254" s="240"/>
      <c r="T254" s="147"/>
      <c r="U254" s="164"/>
      <c r="V254" s="164"/>
      <c r="W254" s="50"/>
      <c r="X254" s="164"/>
    </row>
    <row r="255" spans="1:24">
      <c r="B255" s="34"/>
      <c r="C255" s="34"/>
      <c r="D255" s="70" t="s">
        <v>7</v>
      </c>
      <c r="E255" s="79" t="s">
        <v>8</v>
      </c>
      <c r="F255" s="96">
        <f t="shared" si="138"/>
        <v>896</v>
      </c>
      <c r="G255" s="100">
        <f t="shared" si="139"/>
        <v>1513.48</v>
      </c>
      <c r="H255" s="105">
        <f t="shared" si="140"/>
        <v>1.6891517857142857</v>
      </c>
      <c r="I255" s="109">
        <v>896</v>
      </c>
      <c r="J255" s="149">
        <v>1513.48</v>
      </c>
      <c r="K255" s="105">
        <f t="shared" si="141"/>
        <v>1.6891517857142857</v>
      </c>
      <c r="L255" s="147"/>
      <c r="M255" s="164"/>
      <c r="N255" s="164"/>
      <c r="O255" s="50"/>
      <c r="P255" s="164"/>
      <c r="Q255" s="127"/>
      <c r="R255" s="147"/>
      <c r="S255" s="240"/>
      <c r="T255" s="147"/>
      <c r="U255" s="164"/>
      <c r="V255" s="164"/>
      <c r="W255" s="50"/>
      <c r="X255" s="164"/>
    </row>
    <row r="256" spans="1:24" s="5" customFormat="1">
      <c r="A256" s="9"/>
      <c r="B256" s="36">
        <v>900</v>
      </c>
      <c r="C256" s="36"/>
      <c r="D256" s="71"/>
      <c r="E256" s="81" t="s">
        <v>82</v>
      </c>
      <c r="F256" s="97">
        <f t="shared" si="131"/>
        <v>714278</v>
      </c>
      <c r="G256" s="101">
        <f t="shared" si="132"/>
        <v>300382.96999999997</v>
      </c>
      <c r="H256" s="106">
        <f t="shared" si="125"/>
        <v>0.42054069983955822</v>
      </c>
      <c r="I256" s="110">
        <f>SUM(I257+I259)</f>
        <v>133872</v>
      </c>
      <c r="J256" s="145">
        <f>SUM(J257+J259)</f>
        <v>130882.15999999999</v>
      </c>
      <c r="K256" s="106">
        <f t="shared" si="128"/>
        <v>0.97766642763236511</v>
      </c>
      <c r="L256" s="145">
        <f>SUM(L257+L259)</f>
        <v>7998.29</v>
      </c>
      <c r="M256" s="166">
        <f t="shared" ref="M256:X256" si="148">SUM(M257)</f>
        <v>122775.37</v>
      </c>
      <c r="N256" s="166">
        <f t="shared" si="148"/>
        <v>0</v>
      </c>
      <c r="O256" s="52">
        <f t="shared" si="148"/>
        <v>0</v>
      </c>
      <c r="P256" s="166">
        <f t="shared" si="148"/>
        <v>0</v>
      </c>
      <c r="Q256" s="129">
        <f>SUM(Q257+Q259)</f>
        <v>580406</v>
      </c>
      <c r="R256" s="145">
        <f>SUM(R257+R259)</f>
        <v>169500.81</v>
      </c>
      <c r="S256" s="241">
        <f t="shared" si="130"/>
        <v>0.29203834901775655</v>
      </c>
      <c r="T256" s="145">
        <f>SUM(T257+T259)</f>
        <v>169500.81</v>
      </c>
      <c r="U256" s="166">
        <f t="shared" si="148"/>
        <v>0</v>
      </c>
      <c r="V256" s="166">
        <f t="shared" si="148"/>
        <v>0</v>
      </c>
      <c r="W256" s="52">
        <f t="shared" si="148"/>
        <v>0</v>
      </c>
      <c r="X256" s="166">
        <f t="shared" si="148"/>
        <v>0</v>
      </c>
    </row>
    <row r="257" spans="1:24" s="6" customFormat="1">
      <c r="A257" s="230"/>
      <c r="B257" s="33"/>
      <c r="C257" s="33">
        <v>90019</v>
      </c>
      <c r="D257" s="67"/>
      <c r="E257" s="78" t="s">
        <v>83</v>
      </c>
      <c r="F257" s="95">
        <f t="shared" si="131"/>
        <v>122680</v>
      </c>
      <c r="G257" s="99">
        <f t="shared" si="132"/>
        <v>122775.37</v>
      </c>
      <c r="H257" s="104">
        <f t="shared" si="125"/>
        <v>1.0007773883273556</v>
      </c>
      <c r="I257" s="111">
        <f>SUM(I258:I258)</f>
        <v>122680</v>
      </c>
      <c r="J257" s="146">
        <f>SUM(J258:J258)</f>
        <v>122775.37</v>
      </c>
      <c r="K257" s="104">
        <f t="shared" si="128"/>
        <v>1.0007773883273556</v>
      </c>
      <c r="L257" s="146">
        <f t="shared" ref="L257:R257" si="149">SUM(L258:L258)</f>
        <v>0</v>
      </c>
      <c r="M257" s="168">
        <f t="shared" si="149"/>
        <v>122775.37</v>
      </c>
      <c r="N257" s="168">
        <f t="shared" si="149"/>
        <v>0</v>
      </c>
      <c r="O257" s="53">
        <f t="shared" si="149"/>
        <v>0</v>
      </c>
      <c r="P257" s="168">
        <f t="shared" si="149"/>
        <v>0</v>
      </c>
      <c r="Q257" s="130">
        <f t="shared" si="149"/>
        <v>0</v>
      </c>
      <c r="R257" s="146">
        <f t="shared" si="149"/>
        <v>0</v>
      </c>
      <c r="S257" s="239"/>
      <c r="T257" s="146">
        <f>SUM(T258:T258)</f>
        <v>0</v>
      </c>
      <c r="U257" s="168">
        <f>SUM(U258:U258)</f>
        <v>0</v>
      </c>
      <c r="V257" s="168">
        <f>SUM(V258:V258)</f>
        <v>0</v>
      </c>
      <c r="W257" s="53">
        <f>SUM(W258:W258)</f>
        <v>0</v>
      </c>
      <c r="X257" s="168">
        <f>SUM(X258:X258)</f>
        <v>0</v>
      </c>
    </row>
    <row r="258" spans="1:24">
      <c r="B258" s="34"/>
      <c r="C258" s="34"/>
      <c r="D258" s="72" t="s">
        <v>12</v>
      </c>
      <c r="E258" s="79" t="s">
        <v>13</v>
      </c>
      <c r="F258" s="96">
        <f t="shared" si="131"/>
        <v>122680</v>
      </c>
      <c r="G258" s="100">
        <f t="shared" si="132"/>
        <v>122775.37</v>
      </c>
      <c r="H258" s="105">
        <f t="shared" si="125"/>
        <v>1.0007773883273556</v>
      </c>
      <c r="I258" s="112">
        <v>122680</v>
      </c>
      <c r="J258" s="147">
        <v>122775.37</v>
      </c>
      <c r="K258" s="105">
        <f t="shared" si="128"/>
        <v>1.0007773883273556</v>
      </c>
      <c r="L258" s="147"/>
      <c r="M258" s="164">
        <v>122775.37</v>
      </c>
      <c r="N258" s="164"/>
      <c r="O258" s="50"/>
      <c r="P258" s="164"/>
      <c r="Q258" s="127"/>
      <c r="R258" s="147"/>
      <c r="S258" s="240"/>
      <c r="T258" s="147"/>
      <c r="U258" s="164"/>
      <c r="V258" s="164"/>
      <c r="W258" s="50"/>
      <c r="X258" s="164"/>
    </row>
    <row r="259" spans="1:24">
      <c r="B259" s="37"/>
      <c r="C259" s="37">
        <v>90095</v>
      </c>
      <c r="D259" s="73"/>
      <c r="E259" s="83" t="s">
        <v>64</v>
      </c>
      <c r="F259" s="95">
        <f>SUM(I259+Q259)</f>
        <v>591598</v>
      </c>
      <c r="G259" s="99">
        <f>SUM(J259+R259)</f>
        <v>177607.6</v>
      </c>
      <c r="H259" s="104">
        <f>SUM(G259/F259)</f>
        <v>0.30021670120588645</v>
      </c>
      <c r="I259" s="95">
        <f>SUM(I260:I264)</f>
        <v>11192</v>
      </c>
      <c r="J259" s="99">
        <f>SUM(J260:J264)</f>
        <v>8106.79</v>
      </c>
      <c r="K259" s="104">
        <f t="shared" si="128"/>
        <v>0.72433791994281627</v>
      </c>
      <c r="L259" s="99">
        <f t="shared" ref="L259:R259" si="150">SUM(L260:L264)</f>
        <v>7998.29</v>
      </c>
      <c r="M259" s="171">
        <f t="shared" si="150"/>
        <v>0</v>
      </c>
      <c r="N259" s="171">
        <f t="shared" si="150"/>
        <v>0</v>
      </c>
      <c r="O259" s="56">
        <f t="shared" si="150"/>
        <v>0</v>
      </c>
      <c r="P259" s="171">
        <f t="shared" si="150"/>
        <v>0</v>
      </c>
      <c r="Q259" s="135">
        <f t="shared" si="150"/>
        <v>580406</v>
      </c>
      <c r="R259" s="99">
        <f t="shared" si="150"/>
        <v>169500.81</v>
      </c>
      <c r="S259" s="239">
        <f t="shared" si="130"/>
        <v>0.29203834901775655</v>
      </c>
      <c r="T259" s="99">
        <f>SUM(T260:T264)</f>
        <v>169500.81</v>
      </c>
      <c r="U259" s="171">
        <f>SUM(U260:U264)</f>
        <v>0</v>
      </c>
      <c r="V259" s="171">
        <f>SUM(V260:V264)</f>
        <v>0</v>
      </c>
      <c r="W259" s="56">
        <f>SUM(W260:W264)</f>
        <v>0</v>
      </c>
      <c r="X259" s="171">
        <f>SUM(X260:X264)</f>
        <v>0</v>
      </c>
    </row>
    <row r="260" spans="1:24">
      <c r="B260" s="34"/>
      <c r="C260" s="34"/>
      <c r="D260" s="70" t="s">
        <v>55</v>
      </c>
      <c r="E260" s="79" t="s">
        <v>106</v>
      </c>
      <c r="F260" s="96">
        <f t="shared" ref="F260:F264" si="151">SUM(I260+Q260)</f>
        <v>7998</v>
      </c>
      <c r="G260" s="100">
        <f t="shared" ref="G260:G264" si="152">SUM(J260+R260)</f>
        <v>7998.29</v>
      </c>
      <c r="H260" s="105">
        <f t="shared" ref="H260:H264" si="153">SUM(G260/F260)</f>
        <v>1.0000362590647662</v>
      </c>
      <c r="I260" s="112">
        <v>7998</v>
      </c>
      <c r="J260" s="147">
        <v>7998.29</v>
      </c>
      <c r="K260" s="105">
        <f>SUM(J260/I260)</f>
        <v>1.0000362590647662</v>
      </c>
      <c r="L260" s="147">
        <v>7998.29</v>
      </c>
      <c r="M260" s="164"/>
      <c r="N260" s="164"/>
      <c r="O260" s="50"/>
      <c r="P260" s="164"/>
      <c r="Q260" s="127"/>
      <c r="R260" s="147"/>
      <c r="S260" s="240"/>
      <c r="T260" s="147"/>
      <c r="U260" s="164"/>
      <c r="V260" s="164"/>
      <c r="W260" s="50"/>
      <c r="X260" s="164"/>
    </row>
    <row r="261" spans="1:24">
      <c r="B261" s="34"/>
      <c r="C261" s="34"/>
      <c r="D261" s="70" t="s">
        <v>156</v>
      </c>
      <c r="E261" s="79" t="s">
        <v>106</v>
      </c>
      <c r="F261" s="96">
        <f t="shared" si="151"/>
        <v>3194</v>
      </c>
      <c r="G261" s="100">
        <f t="shared" si="152"/>
        <v>0</v>
      </c>
      <c r="H261" s="105">
        <f t="shared" si="153"/>
        <v>0</v>
      </c>
      <c r="I261" s="112">
        <v>3194</v>
      </c>
      <c r="J261" s="147"/>
      <c r="K261" s="105">
        <f>SUM(J261/I261)</f>
        <v>0</v>
      </c>
      <c r="L261" s="147">
        <v>0</v>
      </c>
      <c r="M261" s="164"/>
      <c r="N261" s="164"/>
      <c r="O261" s="50"/>
      <c r="P261" s="164"/>
      <c r="Q261" s="127"/>
      <c r="R261" s="147"/>
      <c r="S261" s="240"/>
      <c r="T261" s="147"/>
      <c r="U261" s="164"/>
      <c r="V261" s="164"/>
      <c r="W261" s="50"/>
      <c r="X261" s="164"/>
    </row>
    <row r="262" spans="1:24">
      <c r="B262" s="34"/>
      <c r="C262" s="34"/>
      <c r="D262" s="70" t="s">
        <v>25</v>
      </c>
      <c r="E262" s="79" t="s">
        <v>192</v>
      </c>
      <c r="F262" s="96">
        <f t="shared" si="151"/>
        <v>0</v>
      </c>
      <c r="G262" s="100">
        <f t="shared" si="152"/>
        <v>108.5</v>
      </c>
      <c r="H262" s="105"/>
      <c r="I262" s="112">
        <v>0</v>
      </c>
      <c r="J262" s="147">
        <v>108.5</v>
      </c>
      <c r="K262" s="105"/>
      <c r="L262" s="147"/>
      <c r="M262" s="164"/>
      <c r="N262" s="164"/>
      <c r="O262" s="50"/>
      <c r="P262" s="164"/>
      <c r="Q262" s="127"/>
      <c r="R262" s="147"/>
      <c r="S262" s="240"/>
      <c r="T262" s="147"/>
      <c r="U262" s="164"/>
      <c r="V262" s="164"/>
      <c r="W262" s="50"/>
      <c r="X262" s="164"/>
    </row>
    <row r="263" spans="1:24">
      <c r="B263" s="34"/>
      <c r="C263" s="34"/>
      <c r="D263" s="70" t="s">
        <v>18</v>
      </c>
      <c r="E263" s="82" t="s">
        <v>106</v>
      </c>
      <c r="F263" s="96">
        <f t="shared" si="151"/>
        <v>68354</v>
      </c>
      <c r="G263" s="100">
        <f t="shared" si="152"/>
        <v>68354</v>
      </c>
      <c r="H263" s="105">
        <f t="shared" si="153"/>
        <v>1</v>
      </c>
      <c r="I263" s="112"/>
      <c r="J263" s="147"/>
      <c r="K263" s="105"/>
      <c r="L263" s="147"/>
      <c r="M263" s="164"/>
      <c r="N263" s="164"/>
      <c r="O263" s="50"/>
      <c r="P263" s="164"/>
      <c r="Q263" s="127">
        <v>68354</v>
      </c>
      <c r="R263" s="147">
        <v>68354</v>
      </c>
      <c r="S263" s="240">
        <f>SUM(R263/Q263)</f>
        <v>1</v>
      </c>
      <c r="T263" s="147">
        <v>68354</v>
      </c>
      <c r="U263" s="164"/>
      <c r="V263" s="164"/>
      <c r="W263" s="50"/>
      <c r="X263" s="164"/>
    </row>
    <row r="264" spans="1:24">
      <c r="B264" s="34"/>
      <c r="C264" s="34"/>
      <c r="D264" s="70" t="s">
        <v>160</v>
      </c>
      <c r="E264" s="82" t="s">
        <v>106</v>
      </c>
      <c r="F264" s="96">
        <f t="shared" si="151"/>
        <v>512052</v>
      </c>
      <c r="G264" s="100">
        <f t="shared" si="152"/>
        <v>101146.81</v>
      </c>
      <c r="H264" s="105">
        <f t="shared" si="153"/>
        <v>0.19753230140688835</v>
      </c>
      <c r="I264" s="112"/>
      <c r="J264" s="147"/>
      <c r="K264" s="105"/>
      <c r="L264" s="147"/>
      <c r="M264" s="164"/>
      <c r="N264" s="164"/>
      <c r="O264" s="50"/>
      <c r="P264" s="164"/>
      <c r="Q264" s="127">
        <v>512052</v>
      </c>
      <c r="R264" s="147">
        <v>101146.81</v>
      </c>
      <c r="S264" s="240">
        <f>SUM(R264/Q264)</f>
        <v>0.19753230140688835</v>
      </c>
      <c r="T264" s="147">
        <v>101146.81</v>
      </c>
      <c r="U264" s="164"/>
      <c r="V264" s="164"/>
      <c r="W264" s="50"/>
      <c r="X264" s="164"/>
    </row>
    <row r="265" spans="1:24" hidden="1">
      <c r="B265" s="38">
        <v>926</v>
      </c>
      <c r="C265" s="38"/>
      <c r="D265" s="74"/>
      <c r="E265" s="92" t="s">
        <v>125</v>
      </c>
      <c r="F265" s="97">
        <f t="shared" si="131"/>
        <v>0</v>
      </c>
      <c r="G265" s="101">
        <f t="shared" si="132"/>
        <v>0</v>
      </c>
      <c r="H265" s="106" t="e">
        <f t="shared" si="125"/>
        <v>#DIV/0!</v>
      </c>
      <c r="I265" s="123">
        <f>SUM(I266)</f>
        <v>0</v>
      </c>
      <c r="J265" s="160">
        <f t="shared" ref="J265:X265" si="154">SUM(J266)</f>
        <v>0</v>
      </c>
      <c r="K265" s="106"/>
      <c r="L265" s="160">
        <f t="shared" si="154"/>
        <v>0</v>
      </c>
      <c r="M265" s="180">
        <f t="shared" si="154"/>
        <v>0</v>
      </c>
      <c r="N265" s="180">
        <f t="shared" si="154"/>
        <v>0</v>
      </c>
      <c r="O265" s="62">
        <f t="shared" si="154"/>
        <v>0</v>
      </c>
      <c r="P265" s="180">
        <f t="shared" si="154"/>
        <v>0</v>
      </c>
      <c r="Q265" s="141">
        <f t="shared" si="154"/>
        <v>0</v>
      </c>
      <c r="R265" s="160">
        <f t="shared" si="154"/>
        <v>0</v>
      </c>
      <c r="S265" s="241" t="e">
        <f t="shared" si="130"/>
        <v>#DIV/0!</v>
      </c>
      <c r="T265" s="160">
        <f t="shared" si="154"/>
        <v>0</v>
      </c>
      <c r="U265" s="180">
        <f t="shared" si="154"/>
        <v>0</v>
      </c>
      <c r="V265" s="180">
        <f t="shared" si="154"/>
        <v>0</v>
      </c>
      <c r="W265" s="62">
        <f t="shared" si="154"/>
        <v>0</v>
      </c>
      <c r="X265" s="180">
        <f t="shared" si="154"/>
        <v>0</v>
      </c>
    </row>
    <row r="266" spans="1:24" hidden="1">
      <c r="B266" s="37"/>
      <c r="C266" s="37">
        <v>92695</v>
      </c>
      <c r="D266" s="73"/>
      <c r="E266" s="83" t="s">
        <v>64</v>
      </c>
      <c r="F266" s="95">
        <f>SUM(F267:F267)</f>
        <v>0</v>
      </c>
      <c r="G266" s="99">
        <f>SUM(G267:G267)</f>
        <v>0</v>
      </c>
      <c r="H266" s="104" t="e">
        <f>SUM(H267:H267)</f>
        <v>#DIV/0!</v>
      </c>
      <c r="I266" s="95">
        <f>SUM(I267:I267)</f>
        <v>0</v>
      </c>
      <c r="J266" s="99">
        <f>SUM(J267:J267)</f>
        <v>0</v>
      </c>
      <c r="K266" s="104"/>
      <c r="L266" s="99">
        <f t="shared" ref="L266:R266" si="155">SUM(L267:L267)</f>
        <v>0</v>
      </c>
      <c r="M266" s="171">
        <f t="shared" si="155"/>
        <v>0</v>
      </c>
      <c r="N266" s="171">
        <f t="shared" si="155"/>
        <v>0</v>
      </c>
      <c r="O266" s="56">
        <f t="shared" si="155"/>
        <v>0</v>
      </c>
      <c r="P266" s="171">
        <f t="shared" si="155"/>
        <v>0</v>
      </c>
      <c r="Q266" s="135">
        <f t="shared" si="155"/>
        <v>0</v>
      </c>
      <c r="R266" s="99">
        <f t="shared" si="155"/>
        <v>0</v>
      </c>
      <c r="S266" s="239" t="e">
        <f t="shared" si="130"/>
        <v>#DIV/0!</v>
      </c>
      <c r="T266" s="99">
        <f>SUM(T267:T267)</f>
        <v>0</v>
      </c>
      <c r="U266" s="171">
        <f>SUM(U267:U267)</f>
        <v>0</v>
      </c>
      <c r="V266" s="171">
        <f>SUM(V267:V267)</f>
        <v>0</v>
      </c>
      <c r="W266" s="56">
        <f>SUM(W267:W267)</f>
        <v>0</v>
      </c>
      <c r="X266" s="171">
        <f>SUM(X267:X267)</f>
        <v>0</v>
      </c>
    </row>
    <row r="267" spans="1:24" hidden="1">
      <c r="B267" s="34"/>
      <c r="C267" s="34"/>
      <c r="D267" s="70" t="s">
        <v>102</v>
      </c>
      <c r="E267" s="82" t="s">
        <v>107</v>
      </c>
      <c r="F267" s="96"/>
      <c r="G267" s="100"/>
      <c r="H267" s="105" t="e">
        <f t="shared" si="125"/>
        <v>#DIV/0!</v>
      </c>
      <c r="I267" s="112">
        <v>0</v>
      </c>
      <c r="J267" s="147"/>
      <c r="K267" s="105"/>
      <c r="L267" s="147"/>
      <c r="M267" s="164"/>
      <c r="N267" s="164"/>
      <c r="O267" s="50"/>
      <c r="P267" s="164"/>
      <c r="Q267" s="127"/>
      <c r="R267" s="147"/>
      <c r="S267" s="240" t="e">
        <f t="shared" si="130"/>
        <v>#DIV/0!</v>
      </c>
      <c r="T267" s="147"/>
      <c r="U267" s="164"/>
      <c r="V267" s="164"/>
      <c r="W267" s="50"/>
      <c r="X267" s="164"/>
    </row>
    <row r="268" spans="1:24" ht="15" customHeight="1" thickBot="1">
      <c r="B268" s="182"/>
      <c r="C268" s="182"/>
      <c r="D268" s="182"/>
      <c r="E268" s="183" t="s">
        <v>84</v>
      </c>
      <c r="F268" s="184">
        <f>SUM(I268+Q268)</f>
        <v>81906136</v>
      </c>
      <c r="G268" s="185">
        <f>SUM(J268+R268)</f>
        <v>42187516.31000001</v>
      </c>
      <c r="H268" s="186">
        <f t="shared" si="125"/>
        <v>0.51507149977139699</v>
      </c>
      <c r="I268" s="184">
        <f>SUM(I265+I256+I225+I210+I168+I162+I110+I98+I90+I78+I67+I55+I44+I19+I16+I13+I8+I87+I243+I40)</f>
        <v>75687460</v>
      </c>
      <c r="J268" s="185">
        <f>SUM(J265+J256+J225+J210+J168+J162+J110+J98+J90+J78+J67+J55+J44+J19+J16+J13+J8+J87+J243+J40)</f>
        <v>41824675.06000001</v>
      </c>
      <c r="K268" s="197">
        <f>SUM(J268/I268)</f>
        <v>0.55259715493160966</v>
      </c>
      <c r="L268" s="185">
        <f>SUM(L265+L256+L225+L210+L168+L162+L110+L98+L90+L78+L67+L55+L44+L19+L16+L13+L8+L243+L40)</f>
        <v>2372224.96</v>
      </c>
      <c r="M268" s="185">
        <f t="shared" ref="M268:R268" si="156">SUM(M265+M256+M225+M210+M168+M162+M110+M98+M90+M78+M67+M55+M44+M19+M16+M13+M8+M243+M40)</f>
        <v>122775.37</v>
      </c>
      <c r="N268" s="185">
        <f>SUM(N265+N256+N225+N210+N168+N162+N110+N98+N90+N78+N67+N55+N44+N19+N16+N13+N8+N243+N40+N87)</f>
        <v>5170891.2300000004</v>
      </c>
      <c r="O268" s="185">
        <f t="shared" si="156"/>
        <v>8503.5</v>
      </c>
      <c r="P268" s="185">
        <f t="shared" si="156"/>
        <v>1113.6500000000001</v>
      </c>
      <c r="Q268" s="185">
        <f t="shared" si="156"/>
        <v>6218676</v>
      </c>
      <c r="R268" s="185">
        <f t="shared" si="156"/>
        <v>362841.25</v>
      </c>
      <c r="S268" s="246">
        <f t="shared" si="130"/>
        <v>5.8347025958580254E-2</v>
      </c>
      <c r="T268" s="185">
        <f>SUM(T265+T256+T225+T210+T168+T162+T110+T98+T90+T78+T67+T55+T44+T19+T16+T13+T8)</f>
        <v>222526.66</v>
      </c>
      <c r="U268" s="187">
        <f>SUM(U265+U256+U225+U210+U168+U162+U110+U98+U90+U78+U67+U55+U44+U19+U16+U13+U8)</f>
        <v>0</v>
      </c>
      <c r="V268" s="187">
        <f>SUM(V265+V256+V225+V210+V168+V162+V110+V98+V90+V78+V67+V55+V44+V19+V16+V13+V8)</f>
        <v>0</v>
      </c>
      <c r="W268" s="188">
        <f>SUM(W265+W256+W225+W210+W168+W162+W110+W98+W90+W78+W67+W55+W44+W19+W16+W13+W8)</f>
        <v>0</v>
      </c>
      <c r="X268" s="187">
        <f>SUM(X265+X256+X225+X210+X168+X162+X110+X98+X90+X78+X67+X55+X44+X19+X16+X13+X8)</f>
        <v>0</v>
      </c>
    </row>
    <row r="269" spans="1:24">
      <c r="B269" s="189"/>
      <c r="C269" s="189"/>
      <c r="D269" s="189"/>
      <c r="E269" s="190" t="s">
        <v>98</v>
      </c>
      <c r="F269" s="234">
        <f>SUM(F270:F271)</f>
        <v>6193833</v>
      </c>
      <c r="G269" s="191">
        <f>SUM(G270:G271)</f>
        <v>868988.19</v>
      </c>
      <c r="H269" s="192">
        <f t="shared" si="125"/>
        <v>0.1402989376691299</v>
      </c>
      <c r="I269" s="193"/>
      <c r="J269" s="190"/>
      <c r="K269" s="192"/>
      <c r="L269" s="190"/>
      <c r="M269" s="194"/>
      <c r="N269" s="194"/>
      <c r="O269" s="195"/>
      <c r="P269" s="194"/>
      <c r="Q269" s="196"/>
      <c r="R269" s="190"/>
      <c r="S269" s="247"/>
      <c r="T269" s="190"/>
      <c r="U269" s="194"/>
      <c r="V269" s="194"/>
      <c r="W269" s="195"/>
      <c r="X269" s="194"/>
    </row>
    <row r="270" spans="1:24">
      <c r="B270" s="46"/>
      <c r="C270" s="46"/>
      <c r="D270" s="77">
        <v>950</v>
      </c>
      <c r="E270" s="46" t="s">
        <v>110</v>
      </c>
      <c r="F270" s="235">
        <v>868988</v>
      </c>
      <c r="G270" s="100">
        <v>868988.19</v>
      </c>
      <c r="H270" s="105">
        <f t="shared" si="125"/>
        <v>1.0000002186451367</v>
      </c>
      <c r="I270" s="112"/>
      <c r="J270" s="147"/>
      <c r="K270" s="105"/>
      <c r="L270" s="147"/>
      <c r="M270" s="164"/>
      <c r="N270" s="164"/>
      <c r="O270" s="50"/>
      <c r="P270" s="164"/>
      <c r="Q270" s="127"/>
      <c r="R270" s="147"/>
      <c r="S270" s="240"/>
      <c r="T270" s="147"/>
      <c r="U270" s="164"/>
      <c r="V270" s="164"/>
      <c r="W270" s="50"/>
      <c r="X270" s="164"/>
    </row>
    <row r="271" spans="1:24">
      <c r="B271" s="46"/>
      <c r="C271" s="46"/>
      <c r="D271" s="77">
        <v>952</v>
      </c>
      <c r="E271" s="46" t="s">
        <v>100</v>
      </c>
      <c r="F271" s="235">
        <v>5324845</v>
      </c>
      <c r="G271" s="100">
        <v>0</v>
      </c>
      <c r="H271" s="105">
        <f t="shared" si="125"/>
        <v>0</v>
      </c>
      <c r="I271" s="112"/>
      <c r="J271" s="147"/>
      <c r="K271" s="105"/>
      <c r="L271" s="147"/>
      <c r="M271" s="164"/>
      <c r="N271" s="164"/>
      <c r="O271" s="50"/>
      <c r="P271" s="164"/>
      <c r="Q271" s="127"/>
      <c r="R271" s="147"/>
      <c r="S271" s="240"/>
      <c r="T271" s="147"/>
      <c r="U271" s="164"/>
      <c r="V271" s="164"/>
      <c r="W271" s="50"/>
      <c r="X271" s="164"/>
    </row>
    <row r="272" spans="1:24" ht="13.5" thickBot="1">
      <c r="B272" s="47"/>
      <c r="C272" s="47"/>
      <c r="D272" s="47"/>
      <c r="E272" s="93" t="s">
        <v>99</v>
      </c>
      <c r="F272" s="236">
        <f>SUM(F268+F269)</f>
        <v>88099969</v>
      </c>
      <c r="G272" s="102">
        <f>SUM(G268+G269)</f>
        <v>43056504.500000007</v>
      </c>
      <c r="H272" s="107">
        <f t="shared" si="125"/>
        <v>0.4887232650445088</v>
      </c>
      <c r="I272" s="124">
        <f>SUM(I268)</f>
        <v>75687460</v>
      </c>
      <c r="J272" s="93">
        <f>SUM(J268)</f>
        <v>41824675.06000001</v>
      </c>
      <c r="K272" s="107">
        <f t="shared" si="128"/>
        <v>0.55259715493160966</v>
      </c>
      <c r="L272" s="93">
        <f t="shared" ref="L272:R272" si="157">SUM(L268)</f>
        <v>2372224.96</v>
      </c>
      <c r="M272" s="181">
        <f t="shared" si="157"/>
        <v>122775.37</v>
      </c>
      <c r="N272" s="181">
        <f t="shared" si="157"/>
        <v>5170891.2300000004</v>
      </c>
      <c r="O272" s="64">
        <f t="shared" si="157"/>
        <v>8503.5</v>
      </c>
      <c r="P272" s="181">
        <f t="shared" si="157"/>
        <v>1113.6500000000001</v>
      </c>
      <c r="Q272" s="142">
        <f>SUM(Q268)</f>
        <v>6218676</v>
      </c>
      <c r="R272" s="93">
        <f t="shared" si="157"/>
        <v>362841.25</v>
      </c>
      <c r="S272" s="248">
        <f t="shared" si="130"/>
        <v>5.8347025958580254E-2</v>
      </c>
      <c r="T272" s="93">
        <f>SUM(T268)</f>
        <v>222526.66</v>
      </c>
      <c r="U272" s="181">
        <f>SUM(U268)</f>
        <v>0</v>
      </c>
      <c r="V272" s="181">
        <f>SUM(V268)</f>
        <v>0</v>
      </c>
      <c r="W272" s="64">
        <f>SUM(W268)</f>
        <v>0</v>
      </c>
      <c r="X272" s="181">
        <f>SUM(X268)</f>
        <v>0</v>
      </c>
    </row>
    <row r="273" spans="5:5" ht="42.75" customHeight="1"/>
    <row r="274" spans="5:5">
      <c r="E274" s="3"/>
    </row>
    <row r="276" spans="5:5">
      <c r="E276" s="3"/>
    </row>
  </sheetData>
  <mergeCells count="15">
    <mergeCell ref="B1:X1"/>
    <mergeCell ref="B2:X2"/>
    <mergeCell ref="H3:H6"/>
    <mergeCell ref="B3:B6"/>
    <mergeCell ref="C3:C6"/>
    <mergeCell ref="D3:D6"/>
    <mergeCell ref="E3:E6"/>
    <mergeCell ref="F3:F6"/>
    <mergeCell ref="G3:G6"/>
    <mergeCell ref="I5:L5"/>
    <mergeCell ref="I4:L4"/>
    <mergeCell ref="M5:P5"/>
    <mergeCell ref="U5:X5"/>
    <mergeCell ref="Q5:T5"/>
    <mergeCell ref="Q4:T4"/>
  </mergeCells>
  <phoneticPr fontId="26" type="noConversion"/>
  <pageMargins left="3.937007874015748E-2" right="3.937007874015748E-2" top="0.35433070866141736" bottom="0.35433070866141736" header="0.31496062992125984" footer="0.31496062992125984"/>
  <pageSetup paperSize="9" scale="5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Bartosik</dc:creator>
  <cp:lastModifiedBy>user</cp:lastModifiedBy>
  <cp:lastPrinted>2017-08-25T06:56:49Z</cp:lastPrinted>
  <dcterms:created xsi:type="dcterms:W3CDTF">2010-08-05T11:40:45Z</dcterms:created>
  <dcterms:modified xsi:type="dcterms:W3CDTF">2017-09-06T06:18:17Z</dcterms:modified>
</cp:coreProperties>
</file>